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bookViews>
    <workbookView xWindow="0" yWindow="0" windowWidth="20490" windowHeight="7755" activeTab="2"/>
  </bookViews>
  <sheets>
    <sheet name="Aislada" sheetId="1" r:id="rId1"/>
    <sheet name="Adosada" sheetId="3" r:id="rId2"/>
    <sheet name="Vertical" sheetId="4" r:id="rId3"/>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V12" i="3" l="1"/>
  <c r="BV11" i="3"/>
  <c r="BR11" i="3"/>
  <c r="BV10" i="3"/>
  <c r="BV9" i="3"/>
  <c r="BF11" i="4" l="1"/>
  <c r="BG11" i="4"/>
  <c r="BH11" i="4"/>
  <c r="BI11" i="4"/>
  <c r="BF12" i="4"/>
  <c r="BG12" i="4"/>
  <c r="BH12" i="4"/>
  <c r="BI12" i="4"/>
  <c r="BF13" i="4"/>
  <c r="BG13" i="4"/>
  <c r="BH13" i="4"/>
  <c r="BI13" i="4"/>
  <c r="BF14" i="4"/>
  <c r="BG14" i="4"/>
  <c r="BH14" i="4"/>
  <c r="BI14" i="4"/>
  <c r="BF15" i="4"/>
  <c r="BG15" i="4"/>
  <c r="BH15" i="4"/>
  <c r="BI15" i="4"/>
  <c r="BF16" i="4"/>
  <c r="BG16" i="4"/>
  <c r="BH16" i="4"/>
  <c r="BI16" i="4"/>
  <c r="BF17" i="4"/>
  <c r="BG17" i="4"/>
  <c r="BH17" i="4"/>
  <c r="BI17" i="4"/>
  <c r="BF18" i="4"/>
  <c r="BG18" i="4"/>
  <c r="BH18" i="4"/>
  <c r="BI18" i="4"/>
  <c r="BF19" i="4"/>
  <c r="BG19" i="4"/>
  <c r="BH19" i="4"/>
  <c r="BI19" i="4"/>
  <c r="BF20" i="4"/>
  <c r="BG20" i="4"/>
  <c r="BH20" i="4"/>
  <c r="BI20" i="4"/>
  <c r="BF21" i="4"/>
  <c r="BG21" i="4"/>
  <c r="BH21" i="4"/>
  <c r="BI21" i="4"/>
  <c r="BF22" i="4"/>
  <c r="BG22" i="4"/>
  <c r="BH22" i="4"/>
  <c r="BI22" i="4"/>
  <c r="BF23" i="4"/>
  <c r="BG23" i="4"/>
  <c r="BH23" i="4"/>
  <c r="BI23" i="4"/>
  <c r="BF24" i="4"/>
  <c r="BG24" i="4"/>
  <c r="BH24" i="4"/>
  <c r="BI24" i="4"/>
  <c r="BF25" i="4"/>
  <c r="BG25" i="4"/>
  <c r="BH25" i="4"/>
  <c r="BI25" i="4"/>
  <c r="BF26" i="4"/>
  <c r="BG26" i="4"/>
  <c r="BH26" i="4"/>
  <c r="BI26" i="4"/>
  <c r="BF27" i="4"/>
  <c r="BG27" i="4"/>
  <c r="BH27" i="4"/>
  <c r="BI27" i="4"/>
  <c r="BF28" i="4"/>
  <c r="BG28" i="4"/>
  <c r="BH28" i="4"/>
  <c r="BI28" i="4"/>
  <c r="BF29" i="4"/>
  <c r="BG29" i="4"/>
  <c r="BH29" i="4"/>
  <c r="BI29" i="4"/>
  <c r="BF30" i="4"/>
  <c r="BG30" i="4"/>
  <c r="BH30" i="4"/>
  <c r="BI30" i="4"/>
  <c r="BF31" i="4"/>
  <c r="BG31" i="4"/>
  <c r="BH31" i="4"/>
  <c r="BI31" i="4"/>
  <c r="BF32" i="4"/>
  <c r="BG32" i="4"/>
  <c r="BH32" i="4"/>
  <c r="BI32" i="4"/>
  <c r="BF33" i="4"/>
  <c r="BG33" i="4"/>
  <c r="BH33" i="4"/>
  <c r="BI33" i="4"/>
  <c r="BF34" i="4"/>
  <c r="BG34" i="4"/>
  <c r="BH34" i="4"/>
  <c r="BI34" i="4"/>
  <c r="BF35" i="4"/>
  <c r="BG35" i="4"/>
  <c r="BH35" i="4"/>
  <c r="BI35" i="4"/>
  <c r="BF36" i="4"/>
  <c r="BG36" i="4"/>
  <c r="BH36" i="4"/>
  <c r="BI36" i="4"/>
  <c r="BF37" i="4"/>
  <c r="BG37" i="4"/>
  <c r="BH37" i="4"/>
  <c r="BI37" i="4"/>
  <c r="BF38" i="4"/>
  <c r="BG38" i="4"/>
  <c r="BH38" i="4"/>
  <c r="BI38" i="4"/>
  <c r="BF39" i="4"/>
  <c r="BG39" i="4"/>
  <c r="BH39" i="4"/>
  <c r="BI39" i="4"/>
  <c r="BF40" i="4"/>
  <c r="BG40" i="4"/>
  <c r="BH40" i="4"/>
  <c r="BI40" i="4"/>
  <c r="BF41" i="4"/>
  <c r="BG41" i="4"/>
  <c r="BH41" i="4"/>
  <c r="BI41" i="4"/>
  <c r="BF42" i="4"/>
  <c r="BG42" i="4"/>
  <c r="BH42" i="4"/>
  <c r="BI42" i="4"/>
  <c r="BF43" i="4"/>
  <c r="BG43" i="4"/>
  <c r="BH43" i="4"/>
  <c r="BI43" i="4"/>
  <c r="BF44" i="4"/>
  <c r="BG44" i="4"/>
  <c r="BH44" i="4"/>
  <c r="BI44" i="4"/>
  <c r="BF45" i="4"/>
  <c r="BG45" i="4"/>
  <c r="BH45" i="4"/>
  <c r="BI45" i="4"/>
  <c r="BF46" i="4"/>
  <c r="BG46" i="4"/>
  <c r="BH46" i="4"/>
  <c r="BI46" i="4"/>
  <c r="BF47" i="4"/>
  <c r="BG47" i="4"/>
  <c r="BH47" i="4"/>
  <c r="BI47" i="4"/>
  <c r="BF48" i="4"/>
  <c r="BG48" i="4"/>
  <c r="BH48" i="4"/>
  <c r="BI48" i="4"/>
  <c r="BF49" i="4"/>
  <c r="BG49" i="4"/>
  <c r="BH49" i="4"/>
  <c r="BI49" i="4"/>
  <c r="BF50" i="4"/>
  <c r="BG50" i="4"/>
  <c r="BH50" i="4"/>
  <c r="BI50" i="4"/>
  <c r="AN11" i="4"/>
  <c r="AO11" i="4"/>
  <c r="AP11" i="4"/>
  <c r="AQ11" i="4"/>
  <c r="AN12" i="4"/>
  <c r="AO12" i="4"/>
  <c r="AP12" i="4"/>
  <c r="AQ12" i="4"/>
  <c r="AN13" i="4"/>
  <c r="AO13" i="4"/>
  <c r="AP13" i="4"/>
  <c r="AQ13" i="4"/>
  <c r="AN14" i="4"/>
  <c r="AO14" i="4"/>
  <c r="AP14" i="4"/>
  <c r="AQ14" i="4"/>
  <c r="AN15" i="4"/>
  <c r="AO15" i="4"/>
  <c r="AP15" i="4"/>
  <c r="AQ15" i="4"/>
  <c r="AN16" i="4"/>
  <c r="AO16" i="4"/>
  <c r="AP16" i="4"/>
  <c r="AQ16" i="4"/>
  <c r="AN17" i="4"/>
  <c r="AO17" i="4"/>
  <c r="AP17" i="4"/>
  <c r="AQ17" i="4"/>
  <c r="AN18" i="4"/>
  <c r="AO18" i="4"/>
  <c r="AP18" i="4"/>
  <c r="AQ18" i="4"/>
  <c r="AN19" i="4"/>
  <c r="AO19" i="4"/>
  <c r="AP19" i="4"/>
  <c r="AQ19" i="4"/>
  <c r="AN20" i="4"/>
  <c r="AO20" i="4"/>
  <c r="AP20" i="4"/>
  <c r="AQ20" i="4"/>
  <c r="AN21" i="4"/>
  <c r="AO21" i="4"/>
  <c r="AP21" i="4"/>
  <c r="AQ21" i="4"/>
  <c r="AN22" i="4"/>
  <c r="AO22" i="4"/>
  <c r="AP22" i="4"/>
  <c r="AQ22" i="4"/>
  <c r="AN23" i="4"/>
  <c r="AO23" i="4"/>
  <c r="AP23" i="4"/>
  <c r="AQ23" i="4"/>
  <c r="AN24" i="4"/>
  <c r="AO24" i="4"/>
  <c r="AP24" i="4"/>
  <c r="AQ24" i="4"/>
  <c r="AN25" i="4"/>
  <c r="AO25" i="4"/>
  <c r="AP25" i="4"/>
  <c r="AQ25" i="4"/>
  <c r="AN26" i="4"/>
  <c r="AO26" i="4"/>
  <c r="AP26" i="4"/>
  <c r="AQ26" i="4"/>
  <c r="AN27" i="4"/>
  <c r="AO27" i="4"/>
  <c r="AP27" i="4"/>
  <c r="AQ27" i="4"/>
  <c r="AN28" i="4"/>
  <c r="AO28" i="4"/>
  <c r="AP28" i="4"/>
  <c r="AQ28" i="4"/>
  <c r="AN29" i="4"/>
  <c r="AO29" i="4"/>
  <c r="AP29" i="4"/>
  <c r="AQ29" i="4"/>
  <c r="AN30" i="4"/>
  <c r="AO30" i="4"/>
  <c r="AP30" i="4"/>
  <c r="AQ30" i="4"/>
  <c r="AN31" i="4"/>
  <c r="AO31" i="4"/>
  <c r="AP31" i="4"/>
  <c r="AQ31" i="4"/>
  <c r="AN32" i="4"/>
  <c r="AO32" i="4"/>
  <c r="AP32" i="4"/>
  <c r="AQ32" i="4"/>
  <c r="AN33" i="4"/>
  <c r="AO33" i="4"/>
  <c r="AP33" i="4"/>
  <c r="AQ33" i="4"/>
  <c r="AN34" i="4"/>
  <c r="AO34" i="4"/>
  <c r="AP34" i="4"/>
  <c r="AQ34" i="4"/>
  <c r="AN35" i="4"/>
  <c r="AO35" i="4"/>
  <c r="AP35" i="4"/>
  <c r="AQ35" i="4"/>
  <c r="AN36" i="4"/>
  <c r="AO36" i="4"/>
  <c r="AP36" i="4"/>
  <c r="AQ36" i="4"/>
  <c r="AN37" i="4"/>
  <c r="AO37" i="4"/>
  <c r="AP37" i="4"/>
  <c r="AQ37" i="4"/>
  <c r="AN38" i="4"/>
  <c r="AO38" i="4"/>
  <c r="AP38" i="4"/>
  <c r="AQ38" i="4"/>
  <c r="AN39" i="4"/>
  <c r="AO39" i="4"/>
  <c r="AP39" i="4"/>
  <c r="AQ39" i="4"/>
  <c r="AN40" i="4"/>
  <c r="AO40" i="4"/>
  <c r="AP40" i="4"/>
  <c r="AQ40" i="4"/>
  <c r="AN41" i="4"/>
  <c r="AO41" i="4"/>
  <c r="AP41" i="4"/>
  <c r="AQ41" i="4"/>
  <c r="AN42" i="4"/>
  <c r="AO42" i="4"/>
  <c r="AP42" i="4"/>
  <c r="AQ42" i="4"/>
  <c r="AN43" i="4"/>
  <c r="AO43" i="4"/>
  <c r="AP43" i="4"/>
  <c r="AQ43" i="4"/>
  <c r="AN44" i="4"/>
  <c r="AO44" i="4"/>
  <c r="AP44" i="4"/>
  <c r="AQ44" i="4"/>
  <c r="AN45" i="4"/>
  <c r="AO45" i="4"/>
  <c r="AP45" i="4"/>
  <c r="AQ45" i="4"/>
  <c r="AN46" i="4"/>
  <c r="AO46" i="4"/>
  <c r="AP46" i="4"/>
  <c r="AQ46" i="4"/>
  <c r="AN47" i="4"/>
  <c r="AO47" i="4"/>
  <c r="AP47" i="4"/>
  <c r="AQ47" i="4"/>
  <c r="AN48" i="4"/>
  <c r="AO48" i="4"/>
  <c r="AP48" i="4"/>
  <c r="AQ48" i="4"/>
  <c r="AN49" i="4"/>
  <c r="AO49" i="4"/>
  <c r="AP49" i="4"/>
  <c r="AQ49" i="4"/>
  <c r="AN50" i="4"/>
  <c r="AO50" i="4"/>
  <c r="AP50" i="4"/>
  <c r="AQ50" i="4"/>
  <c r="U11" i="4"/>
  <c r="V11" i="4"/>
  <c r="W11" i="4"/>
  <c r="X11" i="4"/>
  <c r="U12" i="4"/>
  <c r="V12" i="4"/>
  <c r="W12" i="4"/>
  <c r="X12" i="4"/>
  <c r="U13" i="4"/>
  <c r="V13" i="4"/>
  <c r="W13" i="4"/>
  <c r="X13" i="4"/>
  <c r="U14" i="4"/>
  <c r="V14" i="4"/>
  <c r="W14" i="4"/>
  <c r="X14" i="4"/>
  <c r="U15" i="4"/>
  <c r="V15" i="4"/>
  <c r="W15" i="4"/>
  <c r="X15" i="4"/>
  <c r="U16" i="4"/>
  <c r="V16" i="4"/>
  <c r="W16" i="4"/>
  <c r="X16" i="4"/>
  <c r="U17" i="4"/>
  <c r="V17" i="4"/>
  <c r="W17" i="4"/>
  <c r="X17" i="4"/>
  <c r="U18" i="4"/>
  <c r="V18" i="4"/>
  <c r="W18" i="4"/>
  <c r="X18" i="4"/>
  <c r="U19" i="4"/>
  <c r="V19" i="4"/>
  <c r="W19" i="4"/>
  <c r="X19" i="4"/>
  <c r="U20" i="4"/>
  <c r="V20" i="4"/>
  <c r="W20" i="4"/>
  <c r="X20" i="4"/>
  <c r="U21" i="4"/>
  <c r="V21" i="4"/>
  <c r="W21" i="4"/>
  <c r="X21" i="4"/>
  <c r="U22" i="4"/>
  <c r="V22" i="4"/>
  <c r="W22" i="4"/>
  <c r="X22" i="4"/>
  <c r="U23" i="4"/>
  <c r="V23" i="4"/>
  <c r="W23" i="4"/>
  <c r="X23" i="4"/>
  <c r="U24" i="4"/>
  <c r="V24" i="4"/>
  <c r="W24" i="4"/>
  <c r="X24" i="4"/>
  <c r="U25" i="4"/>
  <c r="V25" i="4"/>
  <c r="W25" i="4"/>
  <c r="X25" i="4"/>
  <c r="U26" i="4"/>
  <c r="V26" i="4"/>
  <c r="W26" i="4"/>
  <c r="X26" i="4"/>
  <c r="U27" i="4"/>
  <c r="V27" i="4"/>
  <c r="W27" i="4"/>
  <c r="X27" i="4"/>
  <c r="U28" i="4"/>
  <c r="V28" i="4"/>
  <c r="W28" i="4"/>
  <c r="X28" i="4"/>
  <c r="U29" i="4"/>
  <c r="V29" i="4"/>
  <c r="W29" i="4"/>
  <c r="X29" i="4"/>
  <c r="U30" i="4"/>
  <c r="V30" i="4"/>
  <c r="W30" i="4"/>
  <c r="X30" i="4"/>
  <c r="U31" i="4"/>
  <c r="V31" i="4"/>
  <c r="W31" i="4"/>
  <c r="X31" i="4"/>
  <c r="U32" i="4"/>
  <c r="V32" i="4"/>
  <c r="W32" i="4"/>
  <c r="X32" i="4"/>
  <c r="U33" i="4"/>
  <c r="V33" i="4"/>
  <c r="W33" i="4"/>
  <c r="X33" i="4"/>
  <c r="U34" i="4"/>
  <c r="V34" i="4"/>
  <c r="W34" i="4"/>
  <c r="X34" i="4"/>
  <c r="U35" i="4"/>
  <c r="V35" i="4"/>
  <c r="W35" i="4"/>
  <c r="X35" i="4"/>
  <c r="U36" i="4"/>
  <c r="V36" i="4"/>
  <c r="W36" i="4"/>
  <c r="X36" i="4"/>
  <c r="U37" i="4"/>
  <c r="V37" i="4"/>
  <c r="W37" i="4"/>
  <c r="X37" i="4"/>
  <c r="U38" i="4"/>
  <c r="V38" i="4"/>
  <c r="W38" i="4"/>
  <c r="X38" i="4"/>
  <c r="U39" i="4"/>
  <c r="V39" i="4"/>
  <c r="W39" i="4"/>
  <c r="X39" i="4"/>
  <c r="U40" i="4"/>
  <c r="V40" i="4"/>
  <c r="W40" i="4"/>
  <c r="X40" i="4"/>
  <c r="U41" i="4"/>
  <c r="V41" i="4"/>
  <c r="W41" i="4"/>
  <c r="X41" i="4"/>
  <c r="U42" i="4"/>
  <c r="V42" i="4"/>
  <c r="W42" i="4"/>
  <c r="X42" i="4"/>
  <c r="U43" i="4"/>
  <c r="V43" i="4"/>
  <c r="W43" i="4"/>
  <c r="X43" i="4"/>
  <c r="U44" i="4"/>
  <c r="V44" i="4"/>
  <c r="W44" i="4"/>
  <c r="X44" i="4"/>
  <c r="U45" i="4"/>
  <c r="V45" i="4"/>
  <c r="W45" i="4"/>
  <c r="X45" i="4"/>
  <c r="U46" i="4"/>
  <c r="V46" i="4"/>
  <c r="W46" i="4"/>
  <c r="X46" i="4"/>
  <c r="U47" i="4"/>
  <c r="V47" i="4"/>
  <c r="W47" i="4"/>
  <c r="X47" i="4"/>
  <c r="U48" i="4"/>
  <c r="V48" i="4"/>
  <c r="W48" i="4"/>
  <c r="X48" i="4"/>
  <c r="U49" i="4"/>
  <c r="V49" i="4"/>
  <c r="W49" i="4"/>
  <c r="X49" i="4"/>
  <c r="U50" i="4"/>
  <c r="V50" i="4"/>
  <c r="W50" i="4"/>
  <c r="X50" i="4"/>
  <c r="BE21" i="4"/>
  <c r="AZ21" i="4"/>
  <c r="AM21" i="4"/>
  <c r="AH21" i="4"/>
  <c r="AC21" i="4"/>
  <c r="T21" i="4"/>
  <c r="O21" i="4"/>
  <c r="BE20" i="4"/>
  <c r="AZ20" i="4"/>
  <c r="AM20" i="4"/>
  <c r="AH20" i="4"/>
  <c r="AC20" i="4"/>
  <c r="T20" i="4"/>
  <c r="O20" i="4"/>
  <c r="BE19" i="4"/>
  <c r="AZ19" i="4"/>
  <c r="AM19" i="4"/>
  <c r="AH19" i="4"/>
  <c r="AC19" i="4"/>
  <c r="T19" i="4"/>
  <c r="O19" i="4"/>
  <c r="BE18" i="4"/>
  <c r="AZ18" i="4"/>
  <c r="AM18" i="4"/>
  <c r="AH18" i="4"/>
  <c r="AC18" i="4"/>
  <c r="T18" i="4"/>
  <c r="O18" i="4"/>
  <c r="BH12" i="1"/>
  <c r="BG12" i="1"/>
  <c r="BF12" i="1"/>
  <c r="BE12" i="1"/>
  <c r="BD12" i="1"/>
  <c r="AY12" i="1"/>
  <c r="AP12" i="1"/>
  <c r="AO12" i="1"/>
  <c r="AN12" i="1"/>
  <c r="AM12" i="1"/>
  <c r="AL12" i="1"/>
  <c r="AG12" i="1"/>
  <c r="AB12" i="1"/>
  <c r="W12" i="1"/>
  <c r="V12" i="1"/>
  <c r="U12" i="1"/>
  <c r="T12" i="1"/>
  <c r="S12" i="1"/>
  <c r="N12" i="1"/>
  <c r="BH11" i="1"/>
  <c r="BG11" i="1"/>
  <c r="BF11" i="1"/>
  <c r="BE11" i="1"/>
  <c r="BD11" i="1"/>
  <c r="AY11" i="1"/>
  <c r="AP11" i="1"/>
  <c r="AO11" i="1"/>
  <c r="AN11" i="1"/>
  <c r="AM11" i="1"/>
  <c r="AL11" i="1"/>
  <c r="AG11" i="1"/>
  <c r="AB11" i="1"/>
  <c r="W11" i="1"/>
  <c r="V11" i="1"/>
  <c r="U11" i="1"/>
  <c r="T11" i="1"/>
  <c r="S11" i="1"/>
  <c r="N11" i="1"/>
  <c r="BH10" i="1"/>
  <c r="BG10" i="1"/>
  <c r="BF10" i="1"/>
  <c r="BE10" i="1"/>
  <c r="BD10" i="1"/>
  <c r="AY10" i="1"/>
  <c r="AP10" i="1"/>
  <c r="AO10" i="1"/>
  <c r="AN10" i="1"/>
  <c r="AM10" i="1"/>
  <c r="AL10" i="1"/>
  <c r="AG10" i="1"/>
  <c r="AB10" i="1"/>
  <c r="W10" i="1"/>
  <c r="V10" i="1"/>
  <c r="U10" i="1"/>
  <c r="T10" i="1"/>
  <c r="S10" i="1"/>
  <c r="N10" i="1"/>
  <c r="BH9" i="1"/>
  <c r="BG9" i="1"/>
  <c r="BF9" i="1"/>
  <c r="BE9" i="1"/>
  <c r="BD9" i="1"/>
  <c r="AY9" i="1"/>
  <c r="AP9" i="1"/>
  <c r="AO9" i="1"/>
  <c r="AN9" i="1"/>
  <c r="AM9" i="1"/>
  <c r="AL9" i="1"/>
  <c r="AG9" i="1"/>
  <c r="AB9" i="1"/>
  <c r="W9" i="1"/>
  <c r="V9" i="1"/>
  <c r="U9" i="1"/>
  <c r="T9" i="1"/>
  <c r="S9" i="1"/>
  <c r="N9" i="1"/>
  <c r="BH12" i="3"/>
  <c r="BG12" i="3"/>
  <c r="BF12" i="3"/>
  <c r="BE12" i="3"/>
  <c r="BD12" i="3"/>
  <c r="AY12" i="3"/>
  <c r="AP12" i="3"/>
  <c r="AO12" i="3"/>
  <c r="AN12" i="3"/>
  <c r="AM12" i="3"/>
  <c r="AL12" i="3"/>
  <c r="AG12" i="3"/>
  <c r="AB12" i="3"/>
  <c r="W12" i="3"/>
  <c r="V12" i="3"/>
  <c r="U12" i="3"/>
  <c r="T12" i="3"/>
  <c r="S12" i="3"/>
  <c r="N12" i="3"/>
  <c r="BH11" i="3"/>
  <c r="BG11" i="3"/>
  <c r="BF11" i="3"/>
  <c r="BE11" i="3"/>
  <c r="BD11" i="3"/>
  <c r="AY11" i="3"/>
  <c r="AP11" i="3"/>
  <c r="AO11" i="3"/>
  <c r="AN11" i="3"/>
  <c r="AM11" i="3"/>
  <c r="AL11" i="3"/>
  <c r="AG11" i="3"/>
  <c r="AB11" i="3"/>
  <c r="W11" i="3"/>
  <c r="V11" i="3"/>
  <c r="U11" i="3"/>
  <c r="T11" i="3"/>
  <c r="S11" i="3"/>
  <c r="N11" i="3"/>
  <c r="BH10" i="3"/>
  <c r="BG10" i="3"/>
  <c r="BF10" i="3"/>
  <c r="BE10" i="3"/>
  <c r="BD10" i="3"/>
  <c r="AY10" i="3"/>
  <c r="AP10" i="3"/>
  <c r="AO10" i="3"/>
  <c r="AN10" i="3"/>
  <c r="AM10" i="3"/>
  <c r="AL10" i="3"/>
  <c r="AG10" i="3"/>
  <c r="AB10" i="3"/>
  <c r="W10" i="3"/>
  <c r="V10" i="3"/>
  <c r="U10" i="3"/>
  <c r="T10" i="3"/>
  <c r="S10" i="3"/>
  <c r="N10" i="3"/>
  <c r="BH9" i="3"/>
  <c r="BG9" i="3"/>
  <c r="BF9" i="3"/>
  <c r="BE9" i="3"/>
  <c r="BD9" i="3"/>
  <c r="AY9" i="3"/>
  <c r="AP9" i="3"/>
  <c r="AO9" i="3"/>
  <c r="AN9" i="3"/>
  <c r="AM9" i="3"/>
  <c r="AL9" i="3"/>
  <c r="AG9" i="3"/>
  <c r="AB9" i="3"/>
  <c r="W9" i="3"/>
  <c r="V9" i="3"/>
  <c r="U9" i="3"/>
  <c r="T9" i="3"/>
  <c r="S9" i="3"/>
  <c r="N9" i="3"/>
  <c r="BV46" i="3" l="1"/>
  <c r="BV45" i="3"/>
  <c r="BV44" i="3"/>
  <c r="BW66" i="4"/>
  <c r="BW65" i="4"/>
  <c r="BW64" i="4"/>
  <c r="BW63" i="4"/>
  <c r="BV34" i="3"/>
  <c r="BV33" i="3"/>
  <c r="BV34" i="1"/>
  <c r="BV33" i="1"/>
  <c r="BS49" i="4"/>
  <c r="BV32" i="3"/>
  <c r="BV31" i="3"/>
  <c r="BV30" i="3"/>
  <c r="BV29" i="3"/>
  <c r="BV28" i="3"/>
  <c r="BV32" i="1"/>
  <c r="BV31" i="1"/>
  <c r="BV30" i="1"/>
  <c r="BV29" i="1"/>
  <c r="BW43" i="4"/>
  <c r="BW42" i="4"/>
  <c r="BW41" i="4"/>
  <c r="BW40" i="4"/>
  <c r="BV23" i="3"/>
  <c r="BV21" i="3"/>
  <c r="BV20" i="3"/>
  <c r="BW35" i="4" l="1"/>
  <c r="BW34" i="4"/>
  <c r="BV19" i="3"/>
  <c r="BW33" i="4"/>
  <c r="BW32" i="4"/>
  <c r="BT18" i="1" l="1"/>
  <c r="BW29" i="4"/>
  <c r="BW28" i="4"/>
  <c r="BW31" i="4"/>
  <c r="BW30" i="4"/>
  <c r="BV8" i="3"/>
  <c r="BR8" i="3"/>
  <c r="BV7" i="3"/>
  <c r="BR7" i="3"/>
  <c r="BV8" i="1"/>
  <c r="BV7" i="1"/>
  <c r="BW12" i="4"/>
  <c r="BU12" i="4"/>
  <c r="O12" i="4"/>
  <c r="BW11" i="4"/>
  <c r="BW13" i="4"/>
  <c r="BS13" i="4"/>
  <c r="BT5" i="1"/>
  <c r="BI72" i="4" l="1"/>
  <c r="BH72" i="4"/>
  <c r="BG72" i="4"/>
  <c r="BF72" i="4"/>
  <c r="BI71" i="4"/>
  <c r="BH71" i="4"/>
  <c r="BG71" i="4"/>
  <c r="BF71" i="4"/>
  <c r="BI70" i="4"/>
  <c r="BH70" i="4"/>
  <c r="BG70" i="4"/>
  <c r="BF70" i="4"/>
  <c r="BI69" i="4"/>
  <c r="BH69" i="4"/>
  <c r="BG69" i="4"/>
  <c r="BF69" i="4"/>
  <c r="BI68" i="4"/>
  <c r="BH68" i="4"/>
  <c r="BG68" i="4"/>
  <c r="BF68" i="4"/>
  <c r="BI67" i="4"/>
  <c r="BH67" i="4"/>
  <c r="BG67" i="4"/>
  <c r="BF67" i="4"/>
  <c r="BI66" i="4"/>
  <c r="BH66" i="4"/>
  <c r="BG66" i="4"/>
  <c r="BF66" i="4"/>
  <c r="BI65" i="4"/>
  <c r="BH65" i="4"/>
  <c r="BG65" i="4"/>
  <c r="BF65" i="4"/>
  <c r="BI64" i="4"/>
  <c r="BH64" i="4"/>
  <c r="BG64" i="4"/>
  <c r="BF64" i="4"/>
  <c r="BI63" i="4"/>
  <c r="BH63" i="4"/>
  <c r="BG63" i="4"/>
  <c r="BF63" i="4"/>
  <c r="BI62" i="4"/>
  <c r="BH62" i="4"/>
  <c r="BG62" i="4"/>
  <c r="BF62" i="4"/>
  <c r="BI61" i="4"/>
  <c r="BH61" i="4"/>
  <c r="BG61" i="4"/>
  <c r="BF61" i="4"/>
  <c r="BI60" i="4"/>
  <c r="BH60" i="4"/>
  <c r="BG60" i="4"/>
  <c r="BF60" i="4"/>
  <c r="BI59" i="4"/>
  <c r="BH59" i="4"/>
  <c r="BG59" i="4"/>
  <c r="BF59" i="4"/>
  <c r="BI58" i="4"/>
  <c r="BH58" i="4"/>
  <c r="BG58" i="4"/>
  <c r="BF58" i="4"/>
  <c r="BI57" i="4"/>
  <c r="BH57" i="4"/>
  <c r="BG57" i="4"/>
  <c r="BF57" i="4"/>
  <c r="BI56" i="4"/>
  <c r="BH56" i="4"/>
  <c r="BG56" i="4"/>
  <c r="BF56" i="4"/>
  <c r="BI55" i="4"/>
  <c r="BH55" i="4"/>
  <c r="BG55" i="4"/>
  <c r="BF55" i="4"/>
  <c r="BI54" i="4"/>
  <c r="BH54" i="4"/>
  <c r="BG54" i="4"/>
  <c r="BF54" i="4"/>
  <c r="BI53" i="4"/>
  <c r="BH53" i="4"/>
  <c r="BG53" i="4"/>
  <c r="BF53" i="4"/>
  <c r="BI52" i="4"/>
  <c r="BH52" i="4"/>
  <c r="BG52" i="4"/>
  <c r="BF52" i="4"/>
  <c r="BI51" i="4"/>
  <c r="BH51" i="4"/>
  <c r="BG51" i="4"/>
  <c r="BF51" i="4"/>
  <c r="AQ72" i="4"/>
  <c r="AP72" i="4"/>
  <c r="AO72" i="4"/>
  <c r="AN72" i="4"/>
  <c r="AQ71" i="4"/>
  <c r="AP71" i="4"/>
  <c r="AO71" i="4"/>
  <c r="AN71" i="4"/>
  <c r="AQ70" i="4"/>
  <c r="AP70" i="4"/>
  <c r="AO70" i="4"/>
  <c r="AN70" i="4"/>
  <c r="AQ69" i="4"/>
  <c r="AP69" i="4"/>
  <c r="AO69" i="4"/>
  <c r="AN69" i="4"/>
  <c r="AQ68" i="4"/>
  <c r="AP68" i="4"/>
  <c r="AO68" i="4"/>
  <c r="AN68" i="4"/>
  <c r="AQ67" i="4"/>
  <c r="AP67" i="4"/>
  <c r="AO67" i="4"/>
  <c r="AN67" i="4"/>
  <c r="AQ66" i="4"/>
  <c r="AP66" i="4"/>
  <c r="AO66" i="4"/>
  <c r="AN66" i="4"/>
  <c r="AQ65" i="4"/>
  <c r="AP65" i="4"/>
  <c r="AO65" i="4"/>
  <c r="AN65" i="4"/>
  <c r="AQ64" i="4"/>
  <c r="AP64" i="4"/>
  <c r="AO64" i="4"/>
  <c r="AN64" i="4"/>
  <c r="AQ63" i="4"/>
  <c r="AP63" i="4"/>
  <c r="AO63" i="4"/>
  <c r="AN63" i="4"/>
  <c r="AQ62" i="4"/>
  <c r="AP62" i="4"/>
  <c r="AO62" i="4"/>
  <c r="AN62" i="4"/>
  <c r="AQ61" i="4"/>
  <c r="AP61" i="4"/>
  <c r="AO61" i="4"/>
  <c r="AN61" i="4"/>
  <c r="AQ60" i="4"/>
  <c r="AP60" i="4"/>
  <c r="AO60" i="4"/>
  <c r="AN60" i="4"/>
  <c r="AQ59" i="4"/>
  <c r="AP59" i="4"/>
  <c r="AO59" i="4"/>
  <c r="AN59" i="4"/>
  <c r="AQ58" i="4"/>
  <c r="AP58" i="4"/>
  <c r="AO58" i="4"/>
  <c r="AN58" i="4"/>
  <c r="AQ57" i="4"/>
  <c r="AP57" i="4"/>
  <c r="AO57" i="4"/>
  <c r="AN57" i="4"/>
  <c r="AQ56" i="4"/>
  <c r="AP56" i="4"/>
  <c r="AO56" i="4"/>
  <c r="AN56" i="4"/>
  <c r="AQ55" i="4"/>
  <c r="AP55" i="4"/>
  <c r="AO55" i="4"/>
  <c r="AN55" i="4"/>
  <c r="AQ54" i="4"/>
  <c r="AP54" i="4"/>
  <c r="AO54" i="4"/>
  <c r="AN54" i="4"/>
  <c r="AQ53" i="4"/>
  <c r="AP53" i="4"/>
  <c r="AO53" i="4"/>
  <c r="AN53" i="4"/>
  <c r="AQ52" i="4"/>
  <c r="AP52" i="4"/>
  <c r="AO52" i="4"/>
  <c r="AN52" i="4"/>
  <c r="AQ51" i="4"/>
  <c r="AP51" i="4"/>
  <c r="AO51" i="4"/>
  <c r="AN51" i="4"/>
  <c r="U52" i="4"/>
  <c r="V52" i="4"/>
  <c r="W52" i="4"/>
  <c r="X52" i="4"/>
  <c r="U53" i="4"/>
  <c r="V53" i="4"/>
  <c r="W53" i="4"/>
  <c r="X53" i="4"/>
  <c r="U54" i="4"/>
  <c r="V54" i="4"/>
  <c r="W54" i="4"/>
  <c r="X54" i="4"/>
  <c r="U55" i="4"/>
  <c r="V55" i="4"/>
  <c r="W55" i="4"/>
  <c r="X55" i="4"/>
  <c r="U56" i="4"/>
  <c r="V56" i="4"/>
  <c r="W56" i="4"/>
  <c r="X56" i="4"/>
  <c r="U57" i="4"/>
  <c r="V57" i="4"/>
  <c r="W57" i="4"/>
  <c r="X57" i="4"/>
  <c r="U58" i="4"/>
  <c r="V58" i="4"/>
  <c r="W58" i="4"/>
  <c r="X58" i="4"/>
  <c r="U59" i="4"/>
  <c r="V59" i="4"/>
  <c r="W59" i="4"/>
  <c r="X59" i="4"/>
  <c r="U60" i="4"/>
  <c r="V60" i="4"/>
  <c r="W60" i="4"/>
  <c r="X60" i="4"/>
  <c r="U61" i="4"/>
  <c r="V61" i="4"/>
  <c r="W61" i="4"/>
  <c r="X61" i="4"/>
  <c r="U62" i="4"/>
  <c r="V62" i="4"/>
  <c r="W62" i="4"/>
  <c r="X62" i="4"/>
  <c r="U63" i="4"/>
  <c r="V63" i="4"/>
  <c r="W63" i="4"/>
  <c r="X63" i="4"/>
  <c r="U64" i="4"/>
  <c r="V64" i="4"/>
  <c r="W64" i="4"/>
  <c r="X64" i="4"/>
  <c r="U65" i="4"/>
  <c r="V65" i="4"/>
  <c r="W65" i="4"/>
  <c r="X65" i="4"/>
  <c r="U66" i="4"/>
  <c r="V66" i="4"/>
  <c r="W66" i="4"/>
  <c r="X66" i="4"/>
  <c r="U67" i="4"/>
  <c r="V67" i="4"/>
  <c r="W67" i="4"/>
  <c r="X67" i="4"/>
  <c r="U68" i="4"/>
  <c r="V68" i="4"/>
  <c r="W68" i="4"/>
  <c r="X68" i="4"/>
  <c r="U69" i="4"/>
  <c r="V69" i="4"/>
  <c r="W69" i="4"/>
  <c r="X69" i="4"/>
  <c r="U70" i="4"/>
  <c r="V70" i="4"/>
  <c r="W70" i="4"/>
  <c r="X70" i="4"/>
  <c r="U71" i="4"/>
  <c r="V71" i="4"/>
  <c r="W71" i="4"/>
  <c r="X71" i="4"/>
  <c r="U72" i="4"/>
  <c r="V72" i="4"/>
  <c r="W72" i="4"/>
  <c r="X72" i="4"/>
  <c r="X51" i="4"/>
  <c r="W51" i="4"/>
  <c r="V51" i="4"/>
  <c r="U51" i="4"/>
  <c r="BH5" i="3"/>
  <c r="BH46" i="3"/>
  <c r="BG46" i="3"/>
  <c r="BF46" i="3"/>
  <c r="BE46" i="3"/>
  <c r="BH45" i="3"/>
  <c r="BG45" i="3"/>
  <c r="BF45" i="3"/>
  <c r="BE45" i="3"/>
  <c r="BH44" i="3"/>
  <c r="BG44" i="3"/>
  <c r="BF44" i="3"/>
  <c r="BE44" i="3"/>
  <c r="BH43" i="3"/>
  <c r="BG43" i="3"/>
  <c r="BF43" i="3"/>
  <c r="BE43" i="3"/>
  <c r="BH42" i="3"/>
  <c r="BG42" i="3"/>
  <c r="BF42" i="3"/>
  <c r="BE42" i="3"/>
  <c r="BH41" i="3"/>
  <c r="BG41" i="3"/>
  <c r="BF41" i="3"/>
  <c r="BE41" i="3"/>
  <c r="BH40" i="3"/>
  <c r="BG40" i="3"/>
  <c r="BF40" i="3"/>
  <c r="BE40" i="3"/>
  <c r="BH39" i="3"/>
  <c r="BG39" i="3"/>
  <c r="BF39" i="3"/>
  <c r="BE39" i="3"/>
  <c r="BH38" i="3"/>
  <c r="BG38" i="3"/>
  <c r="BF38" i="3"/>
  <c r="BE38" i="3"/>
  <c r="BH37" i="3"/>
  <c r="BG37" i="3"/>
  <c r="BF37" i="3"/>
  <c r="BE37" i="3"/>
  <c r="BH36" i="3"/>
  <c r="BG36" i="3"/>
  <c r="BF36" i="3"/>
  <c r="BE36" i="3"/>
  <c r="BH35" i="3"/>
  <c r="BG35" i="3"/>
  <c r="BF35" i="3"/>
  <c r="BE35" i="3"/>
  <c r="BH34" i="3"/>
  <c r="BG34" i="3"/>
  <c r="BF34" i="3"/>
  <c r="BE34" i="3"/>
  <c r="BH33" i="3"/>
  <c r="BG33" i="3"/>
  <c r="BF33" i="3"/>
  <c r="BE33" i="3"/>
  <c r="BH32" i="3"/>
  <c r="BG32" i="3"/>
  <c r="BF32" i="3"/>
  <c r="BE32" i="3"/>
  <c r="BH31" i="3"/>
  <c r="BG31" i="3"/>
  <c r="BF31" i="3"/>
  <c r="BE31" i="3"/>
  <c r="BH30" i="3"/>
  <c r="BG30" i="3"/>
  <c r="BF30" i="3"/>
  <c r="BE30" i="3"/>
  <c r="BH29" i="3"/>
  <c r="BG29" i="3"/>
  <c r="BF29" i="3"/>
  <c r="BE29" i="3"/>
  <c r="BH28" i="3"/>
  <c r="BG28" i="3"/>
  <c r="BF28" i="3"/>
  <c r="BE28" i="3"/>
  <c r="BH27" i="3"/>
  <c r="BG27" i="3"/>
  <c r="BF27" i="3"/>
  <c r="BE27" i="3"/>
  <c r="BH26" i="3"/>
  <c r="BG26" i="3"/>
  <c r="BF26" i="3"/>
  <c r="BE26" i="3"/>
  <c r="BH25" i="3"/>
  <c r="BG25" i="3"/>
  <c r="BF25" i="3"/>
  <c r="BE25" i="3"/>
  <c r="BH24" i="3"/>
  <c r="BG24" i="3"/>
  <c r="BF24" i="3"/>
  <c r="BE24" i="3"/>
  <c r="BH23" i="3"/>
  <c r="BG23" i="3"/>
  <c r="BF23" i="3"/>
  <c r="BE23" i="3"/>
  <c r="BH22" i="3"/>
  <c r="BG22" i="3"/>
  <c r="BF22" i="3"/>
  <c r="BE22" i="3"/>
  <c r="BH21" i="3"/>
  <c r="BG21" i="3"/>
  <c r="BF21" i="3"/>
  <c r="BE21" i="3"/>
  <c r="BH20" i="3"/>
  <c r="BG20" i="3"/>
  <c r="BF20" i="3"/>
  <c r="BE20" i="3"/>
  <c r="BH19" i="3"/>
  <c r="BG19" i="3"/>
  <c r="BF19" i="3"/>
  <c r="BE19" i="3"/>
  <c r="BH18" i="3"/>
  <c r="BG18" i="3"/>
  <c r="BF18" i="3"/>
  <c r="BE18" i="3"/>
  <c r="BH17" i="3"/>
  <c r="BG17" i="3"/>
  <c r="BF17" i="3"/>
  <c r="BE17" i="3"/>
  <c r="BH16" i="3"/>
  <c r="BG16" i="3"/>
  <c r="BF16" i="3"/>
  <c r="BE16" i="3"/>
  <c r="BH15" i="3"/>
  <c r="BG15" i="3"/>
  <c r="BF15" i="3"/>
  <c r="BE15" i="3"/>
  <c r="BH14" i="3"/>
  <c r="BG14" i="3"/>
  <c r="BF14" i="3"/>
  <c r="BE14" i="3"/>
  <c r="BH13" i="3"/>
  <c r="BG13" i="3"/>
  <c r="BF13" i="3"/>
  <c r="BE13" i="3"/>
  <c r="BH8" i="3"/>
  <c r="BG8" i="3"/>
  <c r="BF8" i="3"/>
  <c r="BE8" i="3"/>
  <c r="BH7" i="3"/>
  <c r="BG7" i="3"/>
  <c r="BF7" i="3"/>
  <c r="BE7" i="3"/>
  <c r="BH6" i="3"/>
  <c r="BG6" i="3"/>
  <c r="BF6" i="3"/>
  <c r="BE6" i="3"/>
  <c r="BG5" i="3"/>
  <c r="BF5" i="3"/>
  <c r="BE5" i="3"/>
  <c r="BH4" i="3"/>
  <c r="BG4" i="3"/>
  <c r="BF4" i="3"/>
  <c r="BE4" i="3"/>
  <c r="AP46" i="3"/>
  <c r="AO46" i="3"/>
  <c r="AN46" i="3"/>
  <c r="AM46" i="3"/>
  <c r="AP45" i="3"/>
  <c r="AO45" i="3"/>
  <c r="AN45" i="3"/>
  <c r="AM45" i="3"/>
  <c r="AP44" i="3"/>
  <c r="AO44" i="3"/>
  <c r="AN44" i="3"/>
  <c r="AM44" i="3"/>
  <c r="AP43" i="3"/>
  <c r="AO43" i="3"/>
  <c r="AN43" i="3"/>
  <c r="AM43" i="3"/>
  <c r="AP42" i="3"/>
  <c r="AO42" i="3"/>
  <c r="AN42" i="3"/>
  <c r="AM42" i="3"/>
  <c r="AP41" i="3"/>
  <c r="AO41" i="3"/>
  <c r="AN41" i="3"/>
  <c r="AM41" i="3"/>
  <c r="AP40" i="3"/>
  <c r="AO40" i="3"/>
  <c r="AN40" i="3"/>
  <c r="AM40" i="3"/>
  <c r="AP39" i="3"/>
  <c r="AO39" i="3"/>
  <c r="AN39" i="3"/>
  <c r="AM39" i="3"/>
  <c r="AP38" i="3"/>
  <c r="AO38" i="3"/>
  <c r="AN38" i="3"/>
  <c r="AM38" i="3"/>
  <c r="AP37" i="3"/>
  <c r="AO37" i="3"/>
  <c r="AN37" i="3"/>
  <c r="AM37" i="3"/>
  <c r="AP36" i="3"/>
  <c r="AO36" i="3"/>
  <c r="AN36" i="3"/>
  <c r="AM36" i="3"/>
  <c r="AP35" i="3"/>
  <c r="AO35" i="3"/>
  <c r="AN35" i="3"/>
  <c r="AM35" i="3"/>
  <c r="AP34" i="3"/>
  <c r="AO34" i="3"/>
  <c r="AN34" i="3"/>
  <c r="AM34" i="3"/>
  <c r="AP33" i="3"/>
  <c r="AO33" i="3"/>
  <c r="AN33" i="3"/>
  <c r="AM33" i="3"/>
  <c r="AP32" i="3"/>
  <c r="AO32" i="3"/>
  <c r="AN32" i="3"/>
  <c r="AM32" i="3"/>
  <c r="AP31" i="3"/>
  <c r="AO31" i="3"/>
  <c r="AN31" i="3"/>
  <c r="AM31" i="3"/>
  <c r="AP30" i="3"/>
  <c r="AO30" i="3"/>
  <c r="AN30" i="3"/>
  <c r="AM30" i="3"/>
  <c r="AP29" i="3"/>
  <c r="AO29" i="3"/>
  <c r="AN29" i="3"/>
  <c r="AM29" i="3"/>
  <c r="AP28" i="3"/>
  <c r="AO28" i="3"/>
  <c r="AN28" i="3"/>
  <c r="AM28" i="3"/>
  <c r="AP27" i="3"/>
  <c r="AO27" i="3"/>
  <c r="AN27" i="3"/>
  <c r="AM27" i="3"/>
  <c r="AP26" i="3"/>
  <c r="AO26" i="3"/>
  <c r="AN26" i="3"/>
  <c r="AM26" i="3"/>
  <c r="AP25" i="3"/>
  <c r="AO25" i="3"/>
  <c r="AN25" i="3"/>
  <c r="AM25" i="3"/>
  <c r="AP24" i="3"/>
  <c r="AO24" i="3"/>
  <c r="AN24" i="3"/>
  <c r="AM24" i="3"/>
  <c r="AP23" i="3"/>
  <c r="AO23" i="3"/>
  <c r="AN23" i="3"/>
  <c r="AM23" i="3"/>
  <c r="AP22" i="3"/>
  <c r="AO22" i="3"/>
  <c r="AN22" i="3"/>
  <c r="AM22" i="3"/>
  <c r="AP21" i="3"/>
  <c r="AO21" i="3"/>
  <c r="AN21" i="3"/>
  <c r="AM21" i="3"/>
  <c r="AP20" i="3"/>
  <c r="AO20" i="3"/>
  <c r="AN20" i="3"/>
  <c r="AM20" i="3"/>
  <c r="AP19" i="3"/>
  <c r="AO19" i="3"/>
  <c r="AN19" i="3"/>
  <c r="AM19" i="3"/>
  <c r="AP18" i="3"/>
  <c r="AO18" i="3"/>
  <c r="AN18" i="3"/>
  <c r="AM18" i="3"/>
  <c r="AP17" i="3"/>
  <c r="AO17" i="3"/>
  <c r="AN17" i="3"/>
  <c r="AM17" i="3"/>
  <c r="AP16" i="3"/>
  <c r="AO16" i="3"/>
  <c r="AN16" i="3"/>
  <c r="AM16" i="3"/>
  <c r="AP15" i="3"/>
  <c r="AO15" i="3"/>
  <c r="AN15" i="3"/>
  <c r="AM15" i="3"/>
  <c r="AP14" i="3"/>
  <c r="AO14" i="3"/>
  <c r="AN14" i="3"/>
  <c r="AM14" i="3"/>
  <c r="AP13" i="3"/>
  <c r="AO13" i="3"/>
  <c r="AN13" i="3"/>
  <c r="AM13" i="3"/>
  <c r="AP8" i="3"/>
  <c r="AO8" i="3"/>
  <c r="AN8" i="3"/>
  <c r="AM8" i="3"/>
  <c r="AP7" i="3"/>
  <c r="AO7" i="3"/>
  <c r="AN7" i="3"/>
  <c r="AM7" i="3"/>
  <c r="AP6" i="3"/>
  <c r="AO6" i="3"/>
  <c r="AN6" i="3"/>
  <c r="AM6" i="3"/>
  <c r="AP5" i="3"/>
  <c r="AO5" i="3"/>
  <c r="AN5" i="3"/>
  <c r="AM5" i="3"/>
  <c r="AP4" i="3"/>
  <c r="AO4" i="3"/>
  <c r="AN4" i="3"/>
  <c r="AM4" i="3"/>
  <c r="T5" i="3"/>
  <c r="U5" i="3"/>
  <c r="V5" i="3"/>
  <c r="W5" i="3"/>
  <c r="T6" i="3"/>
  <c r="U6" i="3"/>
  <c r="V6" i="3"/>
  <c r="W6" i="3"/>
  <c r="T7" i="3"/>
  <c r="U7" i="3"/>
  <c r="V7" i="3"/>
  <c r="W7" i="3"/>
  <c r="T8" i="3"/>
  <c r="U8" i="3"/>
  <c r="V8" i="3"/>
  <c r="W8" i="3"/>
  <c r="T13" i="3"/>
  <c r="U13" i="3"/>
  <c r="V13" i="3"/>
  <c r="W13" i="3"/>
  <c r="T14" i="3"/>
  <c r="U14" i="3"/>
  <c r="V14" i="3"/>
  <c r="W14" i="3"/>
  <c r="T15" i="3"/>
  <c r="U15" i="3"/>
  <c r="V15" i="3"/>
  <c r="W15" i="3"/>
  <c r="T16" i="3"/>
  <c r="U16" i="3"/>
  <c r="V16" i="3"/>
  <c r="W16" i="3"/>
  <c r="T17" i="3"/>
  <c r="U17" i="3"/>
  <c r="V17" i="3"/>
  <c r="W17" i="3"/>
  <c r="T18" i="3"/>
  <c r="U18" i="3"/>
  <c r="V18" i="3"/>
  <c r="W18" i="3"/>
  <c r="T19" i="3"/>
  <c r="U19" i="3"/>
  <c r="V19" i="3"/>
  <c r="W19" i="3"/>
  <c r="T20" i="3"/>
  <c r="U20" i="3"/>
  <c r="V20" i="3"/>
  <c r="W20" i="3"/>
  <c r="T21" i="3"/>
  <c r="U21" i="3"/>
  <c r="V21" i="3"/>
  <c r="W21" i="3"/>
  <c r="T22" i="3"/>
  <c r="U22" i="3"/>
  <c r="V22" i="3"/>
  <c r="W22" i="3"/>
  <c r="T23" i="3"/>
  <c r="U23" i="3"/>
  <c r="V23" i="3"/>
  <c r="W23" i="3"/>
  <c r="T24" i="3"/>
  <c r="U24" i="3"/>
  <c r="V24" i="3"/>
  <c r="W24" i="3"/>
  <c r="T25" i="3"/>
  <c r="U25" i="3"/>
  <c r="V25" i="3"/>
  <c r="W25" i="3"/>
  <c r="T26" i="3"/>
  <c r="U26" i="3"/>
  <c r="V26" i="3"/>
  <c r="W26" i="3"/>
  <c r="T27" i="3"/>
  <c r="U27" i="3"/>
  <c r="V27" i="3"/>
  <c r="W27" i="3"/>
  <c r="T28" i="3"/>
  <c r="U28" i="3"/>
  <c r="V28" i="3"/>
  <c r="W28" i="3"/>
  <c r="T29" i="3"/>
  <c r="U29" i="3"/>
  <c r="V29" i="3"/>
  <c r="W29" i="3"/>
  <c r="T30" i="3"/>
  <c r="U30" i="3"/>
  <c r="V30" i="3"/>
  <c r="W30" i="3"/>
  <c r="T31" i="3"/>
  <c r="U31" i="3"/>
  <c r="V31" i="3"/>
  <c r="W31" i="3"/>
  <c r="T32" i="3"/>
  <c r="U32" i="3"/>
  <c r="V32" i="3"/>
  <c r="W32" i="3"/>
  <c r="T33" i="3"/>
  <c r="U33" i="3"/>
  <c r="V33" i="3"/>
  <c r="W33" i="3"/>
  <c r="T34" i="3"/>
  <c r="U34" i="3"/>
  <c r="V34" i="3"/>
  <c r="W34" i="3"/>
  <c r="T35" i="3"/>
  <c r="U35" i="3"/>
  <c r="V35" i="3"/>
  <c r="W35" i="3"/>
  <c r="T36" i="3"/>
  <c r="U36" i="3"/>
  <c r="V36" i="3"/>
  <c r="W36" i="3"/>
  <c r="T37" i="3"/>
  <c r="U37" i="3"/>
  <c r="V37" i="3"/>
  <c r="W37" i="3"/>
  <c r="T38" i="3"/>
  <c r="U38" i="3"/>
  <c r="V38" i="3"/>
  <c r="W38" i="3"/>
  <c r="T39" i="3"/>
  <c r="U39" i="3"/>
  <c r="V39" i="3"/>
  <c r="W39" i="3"/>
  <c r="T40" i="3"/>
  <c r="U40" i="3"/>
  <c r="V40" i="3"/>
  <c r="W40" i="3"/>
  <c r="T41" i="3"/>
  <c r="U41" i="3"/>
  <c r="V41" i="3"/>
  <c r="W41" i="3"/>
  <c r="T42" i="3"/>
  <c r="U42" i="3"/>
  <c r="V42" i="3"/>
  <c r="W42" i="3"/>
  <c r="T43" i="3"/>
  <c r="U43" i="3"/>
  <c r="V43" i="3"/>
  <c r="W43" i="3"/>
  <c r="T44" i="3"/>
  <c r="U44" i="3"/>
  <c r="V44" i="3"/>
  <c r="W44" i="3"/>
  <c r="T45" i="3"/>
  <c r="U45" i="3"/>
  <c r="V45" i="3"/>
  <c r="W45" i="3"/>
  <c r="T46" i="3"/>
  <c r="U46" i="3"/>
  <c r="V46" i="3"/>
  <c r="W46" i="3"/>
  <c r="W4" i="3"/>
  <c r="V4" i="3"/>
  <c r="U4" i="3"/>
  <c r="T4" i="3"/>
  <c r="BH46" i="1"/>
  <c r="BG46" i="1"/>
  <c r="BF46" i="1"/>
  <c r="BE46" i="1"/>
  <c r="BH45" i="1"/>
  <c r="BG45" i="1"/>
  <c r="BF45" i="1"/>
  <c r="BE45" i="1"/>
  <c r="BH44" i="1"/>
  <c r="BG44" i="1"/>
  <c r="BF44" i="1"/>
  <c r="BE44" i="1"/>
  <c r="BH43" i="1"/>
  <c r="BG43" i="1"/>
  <c r="BF43" i="1"/>
  <c r="BE43" i="1"/>
  <c r="BH42" i="1"/>
  <c r="BG42" i="1"/>
  <c r="BF42" i="1"/>
  <c r="BE42" i="1"/>
  <c r="BH41" i="1"/>
  <c r="BG41" i="1"/>
  <c r="BF41" i="1"/>
  <c r="BE41" i="1"/>
  <c r="BH40" i="1"/>
  <c r="BG40" i="1"/>
  <c r="BF40" i="1"/>
  <c r="BE40" i="1"/>
  <c r="BH39" i="1"/>
  <c r="BG39" i="1"/>
  <c r="BF39" i="1"/>
  <c r="BE39" i="1"/>
  <c r="BH38" i="1"/>
  <c r="BG38" i="1"/>
  <c r="BF38" i="1"/>
  <c r="BE38" i="1"/>
  <c r="BH37" i="1"/>
  <c r="BG37" i="1"/>
  <c r="BF37" i="1"/>
  <c r="BE37" i="1"/>
  <c r="BH36" i="1"/>
  <c r="BG36" i="1"/>
  <c r="BF36" i="1"/>
  <c r="BE36" i="1"/>
  <c r="BH35" i="1"/>
  <c r="BG35" i="1"/>
  <c r="BF35" i="1"/>
  <c r="BE35" i="1"/>
  <c r="BH34" i="1"/>
  <c r="BG34" i="1"/>
  <c r="BF34" i="1"/>
  <c r="BE34" i="1"/>
  <c r="BH33" i="1"/>
  <c r="BG33" i="1"/>
  <c r="BF33" i="1"/>
  <c r="BE33" i="1"/>
  <c r="BH32" i="1"/>
  <c r="BG32" i="1"/>
  <c r="BF32" i="1"/>
  <c r="BE32" i="1"/>
  <c r="BH31" i="1"/>
  <c r="BG31" i="1"/>
  <c r="BF31" i="1"/>
  <c r="BE31" i="1"/>
  <c r="BH30" i="1"/>
  <c r="BG30" i="1"/>
  <c r="BF30" i="1"/>
  <c r="BE30" i="1"/>
  <c r="BH29" i="1"/>
  <c r="BG29" i="1"/>
  <c r="BF29" i="1"/>
  <c r="BE29" i="1"/>
  <c r="BH28" i="1"/>
  <c r="BG28" i="1"/>
  <c r="BF28" i="1"/>
  <c r="BE28" i="1"/>
  <c r="BH27" i="1"/>
  <c r="BG27" i="1"/>
  <c r="BF27" i="1"/>
  <c r="BE27" i="1"/>
  <c r="BH26" i="1"/>
  <c r="BG26" i="1"/>
  <c r="BF26" i="1"/>
  <c r="BE26" i="1"/>
  <c r="BH25" i="1"/>
  <c r="BG25" i="1"/>
  <c r="BF25" i="1"/>
  <c r="BE25" i="1"/>
  <c r="BH24" i="1"/>
  <c r="BG24" i="1"/>
  <c r="BF24" i="1"/>
  <c r="BE24" i="1"/>
  <c r="BH23" i="1"/>
  <c r="BG23" i="1"/>
  <c r="BF23" i="1"/>
  <c r="BE23" i="1"/>
  <c r="BH22" i="1"/>
  <c r="BG22" i="1"/>
  <c r="BF22" i="1"/>
  <c r="BE22" i="1"/>
  <c r="BH21" i="1"/>
  <c r="BG21" i="1"/>
  <c r="BF21" i="1"/>
  <c r="BE21" i="1"/>
  <c r="BH20" i="1"/>
  <c r="BG20" i="1"/>
  <c r="BF20" i="1"/>
  <c r="BE20" i="1"/>
  <c r="BH19" i="1"/>
  <c r="BG19" i="1"/>
  <c r="BF19" i="1"/>
  <c r="BE19" i="1"/>
  <c r="BH18" i="1"/>
  <c r="BG18" i="1"/>
  <c r="BF18" i="1"/>
  <c r="BE18" i="1"/>
  <c r="BH17" i="1"/>
  <c r="BG17" i="1"/>
  <c r="BF17" i="1"/>
  <c r="BE17" i="1"/>
  <c r="BH16" i="1"/>
  <c r="BG16" i="1"/>
  <c r="BF16" i="1"/>
  <c r="BE16" i="1"/>
  <c r="BH15" i="1"/>
  <c r="BG15" i="1"/>
  <c r="BF15" i="1"/>
  <c r="BE15" i="1"/>
  <c r="BH14" i="1"/>
  <c r="BG14" i="1"/>
  <c r="BF14" i="1"/>
  <c r="BE14" i="1"/>
  <c r="BH13" i="1"/>
  <c r="BG13" i="1"/>
  <c r="BF13" i="1"/>
  <c r="BE13" i="1"/>
  <c r="BH8" i="1"/>
  <c r="BG8" i="1"/>
  <c r="BF8" i="1"/>
  <c r="BE8" i="1"/>
  <c r="BH7" i="1"/>
  <c r="BG7" i="1"/>
  <c r="BF7" i="1"/>
  <c r="BE7" i="1"/>
  <c r="BH6" i="1"/>
  <c r="BG6" i="1"/>
  <c r="BF6" i="1"/>
  <c r="BE6" i="1"/>
  <c r="BH5" i="1"/>
  <c r="BG5" i="1"/>
  <c r="BF5" i="1"/>
  <c r="BE5" i="1"/>
  <c r="BH4" i="1"/>
  <c r="BG4" i="1"/>
  <c r="BF4" i="1"/>
  <c r="BE4" i="1"/>
  <c r="AP46" i="1"/>
  <c r="AO46" i="1"/>
  <c r="AN46" i="1"/>
  <c r="AM46" i="1"/>
  <c r="AP45" i="1"/>
  <c r="AO45" i="1"/>
  <c r="AN45" i="1"/>
  <c r="AM45" i="1"/>
  <c r="AP44" i="1"/>
  <c r="AO44" i="1"/>
  <c r="AN44" i="1"/>
  <c r="AM44" i="1"/>
  <c r="AP43" i="1"/>
  <c r="AO43" i="1"/>
  <c r="AN43" i="1"/>
  <c r="AM43" i="1"/>
  <c r="AP42" i="1"/>
  <c r="AO42" i="1"/>
  <c r="AN42" i="1"/>
  <c r="AM42" i="1"/>
  <c r="AP41" i="1"/>
  <c r="AO41" i="1"/>
  <c r="AN41" i="1"/>
  <c r="AM41" i="1"/>
  <c r="AP40" i="1"/>
  <c r="AO40" i="1"/>
  <c r="AN40" i="1"/>
  <c r="AM40" i="1"/>
  <c r="AP39" i="1"/>
  <c r="AO39" i="1"/>
  <c r="AN39" i="1"/>
  <c r="AM39" i="1"/>
  <c r="AP38" i="1"/>
  <c r="AO38" i="1"/>
  <c r="AN38" i="1"/>
  <c r="AM38" i="1"/>
  <c r="AP37" i="1"/>
  <c r="AO37" i="1"/>
  <c r="AN37" i="1"/>
  <c r="AM37" i="1"/>
  <c r="AP36" i="1"/>
  <c r="AO36" i="1"/>
  <c r="AN36" i="1"/>
  <c r="AM36" i="1"/>
  <c r="AP35" i="1"/>
  <c r="AO35" i="1"/>
  <c r="AN35" i="1"/>
  <c r="AM35" i="1"/>
  <c r="AP34" i="1"/>
  <c r="AO34" i="1"/>
  <c r="AN34" i="1"/>
  <c r="AM34" i="1"/>
  <c r="AP33" i="1"/>
  <c r="AO33" i="1"/>
  <c r="AN33" i="1"/>
  <c r="AM33" i="1"/>
  <c r="AP32" i="1"/>
  <c r="AO32" i="1"/>
  <c r="AN32" i="1"/>
  <c r="AM32" i="1"/>
  <c r="AP31" i="1"/>
  <c r="AO31" i="1"/>
  <c r="AN31" i="1"/>
  <c r="AM31" i="1"/>
  <c r="AP30" i="1"/>
  <c r="AO30" i="1"/>
  <c r="AN30" i="1"/>
  <c r="AM30" i="1"/>
  <c r="AP29" i="1"/>
  <c r="AO29" i="1"/>
  <c r="AN29" i="1"/>
  <c r="AM29" i="1"/>
  <c r="AP28" i="1"/>
  <c r="AO28" i="1"/>
  <c r="AN28" i="1"/>
  <c r="AM28" i="1"/>
  <c r="AP27" i="1"/>
  <c r="AO27" i="1"/>
  <c r="AN27" i="1"/>
  <c r="AM27" i="1"/>
  <c r="AP26" i="1"/>
  <c r="AO26" i="1"/>
  <c r="AN26" i="1"/>
  <c r="AM26" i="1"/>
  <c r="AP25" i="1"/>
  <c r="AO25" i="1"/>
  <c r="AN25" i="1"/>
  <c r="AM25" i="1"/>
  <c r="AP24" i="1"/>
  <c r="AO24" i="1"/>
  <c r="AN24" i="1"/>
  <c r="AM24" i="1"/>
  <c r="AP23" i="1"/>
  <c r="AO23" i="1"/>
  <c r="AN23" i="1"/>
  <c r="AM23" i="1"/>
  <c r="AP22" i="1"/>
  <c r="AO22" i="1"/>
  <c r="AN22" i="1"/>
  <c r="AM22" i="1"/>
  <c r="AP21" i="1"/>
  <c r="AO21" i="1"/>
  <c r="AN21" i="1"/>
  <c r="AM21" i="1"/>
  <c r="AP20" i="1"/>
  <c r="AO20" i="1"/>
  <c r="AN20" i="1"/>
  <c r="AM20" i="1"/>
  <c r="AP19" i="1"/>
  <c r="AO19" i="1"/>
  <c r="AN19" i="1"/>
  <c r="AM19" i="1"/>
  <c r="AP18" i="1"/>
  <c r="AO18" i="1"/>
  <c r="AN18" i="1"/>
  <c r="AM18" i="1"/>
  <c r="AP17" i="1"/>
  <c r="AO17" i="1"/>
  <c r="AN17" i="1"/>
  <c r="AM17" i="1"/>
  <c r="AP16" i="1"/>
  <c r="AO16" i="1"/>
  <c r="AN16" i="1"/>
  <c r="AM16" i="1"/>
  <c r="AP15" i="1"/>
  <c r="AO15" i="1"/>
  <c r="AN15" i="1"/>
  <c r="AM15" i="1"/>
  <c r="AP14" i="1"/>
  <c r="AO14" i="1"/>
  <c r="AN14" i="1"/>
  <c r="AM14" i="1"/>
  <c r="AP13" i="1"/>
  <c r="AO13" i="1"/>
  <c r="AN13" i="1"/>
  <c r="AM13" i="1"/>
  <c r="AP8" i="1"/>
  <c r="AO8" i="1"/>
  <c r="AN8" i="1"/>
  <c r="AM8" i="1"/>
  <c r="AP7" i="1"/>
  <c r="AO7" i="1"/>
  <c r="AN7" i="1"/>
  <c r="AM7" i="1"/>
  <c r="AP6" i="1"/>
  <c r="AO6" i="1"/>
  <c r="AN6" i="1"/>
  <c r="AM6" i="1"/>
  <c r="AP5" i="1"/>
  <c r="AO5" i="1"/>
  <c r="AN5" i="1"/>
  <c r="AM5" i="1"/>
  <c r="AP4" i="1"/>
  <c r="AO4" i="1"/>
  <c r="AN4" i="1"/>
  <c r="AM4" i="1"/>
  <c r="T5" i="1"/>
  <c r="U5" i="1"/>
  <c r="V5" i="1"/>
  <c r="W5" i="1"/>
  <c r="T6" i="1"/>
  <c r="U6" i="1"/>
  <c r="V6" i="1"/>
  <c r="W6" i="1"/>
  <c r="T7" i="1"/>
  <c r="U7" i="1"/>
  <c r="V7" i="1"/>
  <c r="W7" i="1"/>
  <c r="T8" i="1"/>
  <c r="U8" i="1"/>
  <c r="V8" i="1"/>
  <c r="W8" i="1"/>
  <c r="T13" i="1"/>
  <c r="U13" i="1"/>
  <c r="V13" i="1"/>
  <c r="W13" i="1"/>
  <c r="T14" i="1"/>
  <c r="U14" i="1"/>
  <c r="V14" i="1"/>
  <c r="W14" i="1"/>
  <c r="T15" i="1"/>
  <c r="U15" i="1"/>
  <c r="V15" i="1"/>
  <c r="W15" i="1"/>
  <c r="T16" i="1"/>
  <c r="U16" i="1"/>
  <c r="V16" i="1"/>
  <c r="W16" i="1"/>
  <c r="T17" i="1"/>
  <c r="U17" i="1"/>
  <c r="V17" i="1"/>
  <c r="W17" i="1"/>
  <c r="T18" i="1"/>
  <c r="U18" i="1"/>
  <c r="V18" i="1"/>
  <c r="W18" i="1"/>
  <c r="T19" i="1"/>
  <c r="U19" i="1"/>
  <c r="V19" i="1"/>
  <c r="W19" i="1"/>
  <c r="T20" i="1"/>
  <c r="U20" i="1"/>
  <c r="V20" i="1"/>
  <c r="W20" i="1"/>
  <c r="T21" i="1"/>
  <c r="U21" i="1"/>
  <c r="V21" i="1"/>
  <c r="W21" i="1"/>
  <c r="T22" i="1"/>
  <c r="U22" i="1"/>
  <c r="V22" i="1"/>
  <c r="W22" i="1"/>
  <c r="T23" i="1"/>
  <c r="U23" i="1"/>
  <c r="V23" i="1"/>
  <c r="W23" i="1"/>
  <c r="T24" i="1"/>
  <c r="U24" i="1"/>
  <c r="V24" i="1"/>
  <c r="W24" i="1"/>
  <c r="T25" i="1"/>
  <c r="U25" i="1"/>
  <c r="V25" i="1"/>
  <c r="W25" i="1"/>
  <c r="T26" i="1"/>
  <c r="U26" i="1"/>
  <c r="V26" i="1"/>
  <c r="W26" i="1"/>
  <c r="T27" i="1"/>
  <c r="U27" i="1"/>
  <c r="V27" i="1"/>
  <c r="W27" i="1"/>
  <c r="T28" i="1"/>
  <c r="U28" i="1"/>
  <c r="V28" i="1"/>
  <c r="W28" i="1"/>
  <c r="T29" i="1"/>
  <c r="U29" i="1"/>
  <c r="V29" i="1"/>
  <c r="W29" i="1"/>
  <c r="T30" i="1"/>
  <c r="U30" i="1"/>
  <c r="V30" i="1"/>
  <c r="W30" i="1"/>
  <c r="T31" i="1"/>
  <c r="U31" i="1"/>
  <c r="V31" i="1"/>
  <c r="W31" i="1"/>
  <c r="T32" i="1"/>
  <c r="U32" i="1"/>
  <c r="V32" i="1"/>
  <c r="W32" i="1"/>
  <c r="T33" i="1"/>
  <c r="U33" i="1"/>
  <c r="V33" i="1"/>
  <c r="W33" i="1"/>
  <c r="T34" i="1"/>
  <c r="U34" i="1"/>
  <c r="V34" i="1"/>
  <c r="W34" i="1"/>
  <c r="T35" i="1"/>
  <c r="U35" i="1"/>
  <c r="V35" i="1"/>
  <c r="W35" i="1"/>
  <c r="T36" i="1"/>
  <c r="U36" i="1"/>
  <c r="V36" i="1"/>
  <c r="W36" i="1"/>
  <c r="T37" i="1"/>
  <c r="U37" i="1"/>
  <c r="V37" i="1"/>
  <c r="W37" i="1"/>
  <c r="T38" i="1"/>
  <c r="U38" i="1"/>
  <c r="V38" i="1"/>
  <c r="W38" i="1"/>
  <c r="T39" i="1"/>
  <c r="U39" i="1"/>
  <c r="V39" i="1"/>
  <c r="W39" i="1"/>
  <c r="T40" i="1"/>
  <c r="U40" i="1"/>
  <c r="V40" i="1"/>
  <c r="W40" i="1"/>
  <c r="T41" i="1"/>
  <c r="U41" i="1"/>
  <c r="V41" i="1"/>
  <c r="W41" i="1"/>
  <c r="T42" i="1"/>
  <c r="U42" i="1"/>
  <c r="V42" i="1"/>
  <c r="W42" i="1"/>
  <c r="T43" i="1"/>
  <c r="U43" i="1"/>
  <c r="V43" i="1"/>
  <c r="W43" i="1"/>
  <c r="T44" i="1"/>
  <c r="U44" i="1"/>
  <c r="V44" i="1"/>
  <c r="W44" i="1"/>
  <c r="T45" i="1"/>
  <c r="U45" i="1"/>
  <c r="V45" i="1"/>
  <c r="W45" i="1"/>
  <c r="T46" i="1"/>
  <c r="U46" i="1"/>
  <c r="V46" i="1"/>
  <c r="W46" i="1"/>
  <c r="U4" i="1"/>
  <c r="V4" i="1"/>
  <c r="W4" i="1"/>
  <c r="T4" i="1"/>
  <c r="BE12" i="4" l="1"/>
  <c r="BE13" i="4"/>
  <c r="BE14" i="4"/>
  <c r="BE15" i="4"/>
  <c r="BE16" i="4"/>
  <c r="BE17" i="4"/>
  <c r="BE22" i="4"/>
  <c r="BE23" i="4"/>
  <c r="BE24" i="4"/>
  <c r="BE25" i="4"/>
  <c r="BE26" i="4"/>
  <c r="BE27" i="4"/>
  <c r="BE28" i="4"/>
  <c r="BE29" i="4"/>
  <c r="BE30" i="4"/>
  <c r="BE31" i="4"/>
  <c r="BE32" i="4"/>
  <c r="BE33" i="4"/>
  <c r="BE34" i="4"/>
  <c r="BE35" i="4"/>
  <c r="BE36" i="4"/>
  <c r="BE37" i="4"/>
  <c r="BE38" i="4"/>
  <c r="BE39" i="4"/>
  <c r="BE40" i="4"/>
  <c r="BE41" i="4"/>
  <c r="BE42" i="4"/>
  <c r="BE43" i="4"/>
  <c r="BE44" i="4"/>
  <c r="BE45" i="4"/>
  <c r="BE46" i="4"/>
  <c r="BE47" i="4"/>
  <c r="BE48" i="4"/>
  <c r="BE49" i="4"/>
  <c r="BE50" i="4"/>
  <c r="BE51" i="4"/>
  <c r="BE52" i="4"/>
  <c r="BE53" i="4"/>
  <c r="BE54" i="4"/>
  <c r="BE55" i="4"/>
  <c r="BE56" i="4"/>
  <c r="BE57" i="4"/>
  <c r="BE58" i="4"/>
  <c r="BE59" i="4"/>
  <c r="BE60" i="4"/>
  <c r="BE61" i="4"/>
  <c r="BE62" i="4"/>
  <c r="BE63" i="4"/>
  <c r="BE64" i="4"/>
  <c r="BE65" i="4"/>
  <c r="BE66" i="4"/>
  <c r="BE67" i="4"/>
  <c r="BE68" i="4"/>
  <c r="BE69" i="4"/>
  <c r="BE70" i="4"/>
  <c r="BE71" i="4"/>
  <c r="BE72" i="4"/>
  <c r="BE11" i="4"/>
  <c r="AZ12" i="4"/>
  <c r="AZ13" i="4"/>
  <c r="AZ14" i="4"/>
  <c r="AZ15" i="4"/>
  <c r="AZ16" i="4"/>
  <c r="AZ17" i="4"/>
  <c r="AZ22" i="4"/>
  <c r="AZ23" i="4"/>
  <c r="AZ24" i="4"/>
  <c r="AZ25" i="4"/>
  <c r="AZ26" i="4"/>
  <c r="AZ27" i="4"/>
  <c r="AZ28" i="4"/>
  <c r="AZ29" i="4"/>
  <c r="AZ30" i="4"/>
  <c r="AZ31" i="4"/>
  <c r="AZ32" i="4"/>
  <c r="AZ33" i="4"/>
  <c r="AZ34" i="4"/>
  <c r="AZ35" i="4"/>
  <c r="AZ36" i="4"/>
  <c r="AZ37" i="4"/>
  <c r="AZ38" i="4"/>
  <c r="AZ39" i="4"/>
  <c r="AZ40" i="4"/>
  <c r="AZ41" i="4"/>
  <c r="AZ42" i="4"/>
  <c r="AZ43" i="4"/>
  <c r="AZ44" i="4"/>
  <c r="AZ45" i="4"/>
  <c r="AZ46" i="4"/>
  <c r="AZ47" i="4"/>
  <c r="AZ48" i="4"/>
  <c r="AZ49" i="4"/>
  <c r="AZ50" i="4"/>
  <c r="AZ51" i="4"/>
  <c r="AZ52" i="4"/>
  <c r="AZ53" i="4"/>
  <c r="AZ54" i="4"/>
  <c r="AZ55" i="4"/>
  <c r="AZ56" i="4"/>
  <c r="AZ57" i="4"/>
  <c r="AZ58" i="4"/>
  <c r="AZ59" i="4"/>
  <c r="AZ60" i="4"/>
  <c r="AZ61" i="4"/>
  <c r="AZ62" i="4"/>
  <c r="AZ63" i="4"/>
  <c r="AZ64" i="4"/>
  <c r="AZ65" i="4"/>
  <c r="AZ66" i="4"/>
  <c r="AZ67" i="4"/>
  <c r="AZ68" i="4"/>
  <c r="AZ69" i="4"/>
  <c r="AZ70" i="4"/>
  <c r="AZ71" i="4"/>
  <c r="AZ72" i="4"/>
  <c r="AZ11" i="4"/>
  <c r="AM12" i="4"/>
  <c r="AM13" i="4"/>
  <c r="AM14" i="4"/>
  <c r="AM15" i="4"/>
  <c r="AM16" i="4"/>
  <c r="AM17" i="4"/>
  <c r="AM22" i="4"/>
  <c r="AM23" i="4"/>
  <c r="AM24" i="4"/>
  <c r="AM25" i="4"/>
  <c r="AM26" i="4"/>
  <c r="AM27" i="4"/>
  <c r="AM28" i="4"/>
  <c r="AM29" i="4"/>
  <c r="AM30" i="4"/>
  <c r="AM31" i="4"/>
  <c r="AM32" i="4"/>
  <c r="AM33" i="4"/>
  <c r="AM34" i="4"/>
  <c r="AM35" i="4"/>
  <c r="AM36" i="4"/>
  <c r="AM37" i="4"/>
  <c r="AM38" i="4"/>
  <c r="AM39" i="4"/>
  <c r="AM40" i="4"/>
  <c r="AM41" i="4"/>
  <c r="AM42" i="4"/>
  <c r="AM43" i="4"/>
  <c r="AM44" i="4"/>
  <c r="AM45" i="4"/>
  <c r="AM46" i="4"/>
  <c r="AM47" i="4"/>
  <c r="AM48" i="4"/>
  <c r="AM49" i="4"/>
  <c r="AM50" i="4"/>
  <c r="AM51" i="4"/>
  <c r="AM52" i="4"/>
  <c r="AM53" i="4"/>
  <c r="AM54" i="4"/>
  <c r="AM55" i="4"/>
  <c r="AM56" i="4"/>
  <c r="AM57" i="4"/>
  <c r="AM58" i="4"/>
  <c r="AM59" i="4"/>
  <c r="AM60" i="4"/>
  <c r="AM61" i="4"/>
  <c r="AM62" i="4"/>
  <c r="AM63" i="4"/>
  <c r="AM64" i="4"/>
  <c r="AM65" i="4"/>
  <c r="AM66" i="4"/>
  <c r="AM67" i="4"/>
  <c r="AM68" i="4"/>
  <c r="AM69" i="4"/>
  <c r="AM70" i="4"/>
  <c r="AM71" i="4"/>
  <c r="AM72" i="4"/>
  <c r="AM11" i="4"/>
  <c r="AH12" i="4"/>
  <c r="AH13" i="4"/>
  <c r="AH14" i="4"/>
  <c r="AH15" i="4"/>
  <c r="AH16" i="4"/>
  <c r="AH17" i="4"/>
  <c r="AH22" i="4"/>
  <c r="AH23" i="4"/>
  <c r="AH24" i="4"/>
  <c r="AH25" i="4"/>
  <c r="AH26" i="4"/>
  <c r="AH27" i="4"/>
  <c r="AH28" i="4"/>
  <c r="AH29" i="4"/>
  <c r="AH30" i="4"/>
  <c r="AH31" i="4"/>
  <c r="AH32" i="4"/>
  <c r="AH33" i="4"/>
  <c r="AH34" i="4"/>
  <c r="AH35" i="4"/>
  <c r="AH36" i="4"/>
  <c r="AH37" i="4"/>
  <c r="AH38" i="4"/>
  <c r="AH39" i="4"/>
  <c r="AH40" i="4"/>
  <c r="AH41" i="4"/>
  <c r="AH42" i="4"/>
  <c r="AH43" i="4"/>
  <c r="AH44" i="4"/>
  <c r="AH45" i="4"/>
  <c r="AH46" i="4"/>
  <c r="AH47" i="4"/>
  <c r="AH48" i="4"/>
  <c r="AH49" i="4"/>
  <c r="AH50" i="4"/>
  <c r="AH51" i="4"/>
  <c r="AH52" i="4"/>
  <c r="AH53" i="4"/>
  <c r="AH54" i="4"/>
  <c r="AH55" i="4"/>
  <c r="AH56" i="4"/>
  <c r="AH57" i="4"/>
  <c r="AH58" i="4"/>
  <c r="AH59" i="4"/>
  <c r="AH60" i="4"/>
  <c r="AH61" i="4"/>
  <c r="AH62" i="4"/>
  <c r="AH63" i="4"/>
  <c r="AH64" i="4"/>
  <c r="AH65" i="4"/>
  <c r="AH66" i="4"/>
  <c r="AH67" i="4"/>
  <c r="AH68" i="4"/>
  <c r="AH69" i="4"/>
  <c r="AH70" i="4"/>
  <c r="AH71" i="4"/>
  <c r="AH72" i="4"/>
  <c r="AH11" i="4"/>
  <c r="AC12" i="4"/>
  <c r="AC13" i="4"/>
  <c r="AC14" i="4"/>
  <c r="AC15" i="4"/>
  <c r="AC16" i="4"/>
  <c r="AC17" i="4"/>
  <c r="AC22" i="4"/>
  <c r="AC23" i="4"/>
  <c r="AC24" i="4"/>
  <c r="AC25" i="4"/>
  <c r="AC26" i="4"/>
  <c r="AC27" i="4"/>
  <c r="AC28" i="4"/>
  <c r="AC29" i="4"/>
  <c r="AC30" i="4"/>
  <c r="AC31" i="4"/>
  <c r="AC32" i="4"/>
  <c r="AC33" i="4"/>
  <c r="AC34" i="4"/>
  <c r="AC35" i="4"/>
  <c r="AC36" i="4"/>
  <c r="AC37" i="4"/>
  <c r="AC38" i="4"/>
  <c r="AC39" i="4"/>
  <c r="AC40" i="4"/>
  <c r="AC41" i="4"/>
  <c r="AC42" i="4"/>
  <c r="AC43" i="4"/>
  <c r="AC44" i="4"/>
  <c r="AC45" i="4"/>
  <c r="AC46" i="4"/>
  <c r="AC47" i="4"/>
  <c r="AC48" i="4"/>
  <c r="AC49" i="4"/>
  <c r="AC50" i="4"/>
  <c r="AC51" i="4"/>
  <c r="AC52" i="4"/>
  <c r="AC53" i="4"/>
  <c r="AC54" i="4"/>
  <c r="AC55" i="4"/>
  <c r="AC56" i="4"/>
  <c r="AC57" i="4"/>
  <c r="AC58" i="4"/>
  <c r="AC59" i="4"/>
  <c r="AC60" i="4"/>
  <c r="AC61" i="4"/>
  <c r="AC62" i="4"/>
  <c r="AC63" i="4"/>
  <c r="AC64" i="4"/>
  <c r="AC65" i="4"/>
  <c r="AC66" i="4"/>
  <c r="AC67" i="4"/>
  <c r="AC68" i="4"/>
  <c r="AC69" i="4"/>
  <c r="AC70" i="4"/>
  <c r="AC71" i="4"/>
  <c r="AC72" i="4"/>
  <c r="AC11" i="4"/>
  <c r="T12" i="4"/>
  <c r="T13" i="4"/>
  <c r="T14" i="4"/>
  <c r="T15" i="4"/>
  <c r="T16" i="4"/>
  <c r="T17"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11" i="4"/>
  <c r="O13" i="4"/>
  <c r="O14" i="4"/>
  <c r="O15" i="4"/>
  <c r="O16" i="4"/>
  <c r="O17" i="4"/>
  <c r="O22" i="4"/>
  <c r="O23" i="4"/>
  <c r="O24" i="4"/>
  <c r="O25" i="4"/>
  <c r="O26" i="4"/>
  <c r="O27" i="4"/>
  <c r="O28" i="4"/>
  <c r="O29" i="4"/>
  <c r="O30" i="4"/>
  <c r="O31" i="4"/>
  <c r="O32" i="4"/>
  <c r="O33" i="4"/>
  <c r="O34" i="4"/>
  <c r="O35" i="4"/>
  <c r="O36" i="4"/>
  <c r="O37" i="4"/>
  <c r="O38" i="4"/>
  <c r="O39" i="4"/>
  <c r="O40" i="4"/>
  <c r="O41" i="4"/>
  <c r="O42" i="4"/>
  <c r="O43" i="4"/>
  <c r="O44" i="4"/>
  <c r="O45" i="4"/>
  <c r="O46" i="4"/>
  <c r="O47" i="4"/>
  <c r="O48" i="4"/>
  <c r="O49" i="4"/>
  <c r="O50" i="4"/>
  <c r="O51" i="4"/>
  <c r="O52" i="4"/>
  <c r="O53" i="4"/>
  <c r="O54" i="4"/>
  <c r="O55" i="4"/>
  <c r="O56" i="4"/>
  <c r="O57" i="4"/>
  <c r="O58" i="4"/>
  <c r="O59" i="4"/>
  <c r="O60" i="4"/>
  <c r="O61" i="4"/>
  <c r="O62" i="4"/>
  <c r="O63" i="4"/>
  <c r="O64" i="4"/>
  <c r="O65" i="4"/>
  <c r="O66" i="4"/>
  <c r="O67" i="4"/>
  <c r="O68" i="4"/>
  <c r="O69" i="4"/>
  <c r="O70" i="4"/>
  <c r="O71" i="4"/>
  <c r="O72" i="4"/>
  <c r="O11" i="4"/>
  <c r="BD5" i="3"/>
  <c r="BD6" i="3"/>
  <c r="BD7" i="3"/>
  <c r="BD8" i="3"/>
  <c r="BD13" i="3"/>
  <c r="BD14" i="3"/>
  <c r="BD15" i="3"/>
  <c r="BD16" i="3"/>
  <c r="BD17" i="3"/>
  <c r="BD18" i="3"/>
  <c r="BD19" i="3"/>
  <c r="BD20" i="3"/>
  <c r="BD21" i="3"/>
  <c r="BD22" i="3"/>
  <c r="BD23" i="3"/>
  <c r="BD24" i="3"/>
  <c r="BD25" i="3"/>
  <c r="BD26" i="3"/>
  <c r="BD27" i="3"/>
  <c r="BD28" i="3"/>
  <c r="BD29" i="3"/>
  <c r="BD30" i="3"/>
  <c r="BD31" i="3"/>
  <c r="BD32" i="3"/>
  <c r="BD33" i="3"/>
  <c r="BD34" i="3"/>
  <c r="BD35" i="3"/>
  <c r="BD36" i="3"/>
  <c r="BD37" i="3"/>
  <c r="BD38" i="3"/>
  <c r="BD39" i="3"/>
  <c r="BD40" i="3"/>
  <c r="BD41" i="3"/>
  <c r="BD42" i="3"/>
  <c r="BD43" i="3"/>
  <c r="BD44" i="3"/>
  <c r="BD45" i="3"/>
  <c r="BD46" i="3"/>
  <c r="BD4" i="3"/>
  <c r="AY5" i="3"/>
  <c r="AY6" i="3"/>
  <c r="AY7" i="3"/>
  <c r="AY8" i="3"/>
  <c r="AY13" i="3"/>
  <c r="AY14" i="3"/>
  <c r="AY15" i="3"/>
  <c r="AY16" i="3"/>
  <c r="AY17" i="3"/>
  <c r="AY18" i="3"/>
  <c r="AY19" i="3"/>
  <c r="AY20" i="3"/>
  <c r="AY21" i="3"/>
  <c r="AY22" i="3"/>
  <c r="AY23" i="3"/>
  <c r="AY24" i="3"/>
  <c r="AY25" i="3"/>
  <c r="AY26" i="3"/>
  <c r="AY27" i="3"/>
  <c r="AY28" i="3"/>
  <c r="AY29" i="3"/>
  <c r="AY30" i="3"/>
  <c r="AY31" i="3"/>
  <c r="AY32" i="3"/>
  <c r="AY33" i="3"/>
  <c r="AY34" i="3"/>
  <c r="AY35" i="3"/>
  <c r="AY36" i="3"/>
  <c r="AY37" i="3"/>
  <c r="AY38" i="3"/>
  <c r="AY39" i="3"/>
  <c r="AY40" i="3"/>
  <c r="AY41" i="3"/>
  <c r="AY42" i="3"/>
  <c r="AY43" i="3"/>
  <c r="AY44" i="3"/>
  <c r="AY45" i="3"/>
  <c r="AY46" i="3"/>
  <c r="AY4" i="3"/>
  <c r="AL5" i="3"/>
  <c r="AL6" i="3"/>
  <c r="AL7" i="3"/>
  <c r="AL8" i="3"/>
  <c r="AL13" i="3"/>
  <c r="AL14" i="3"/>
  <c r="AL15" i="3"/>
  <c r="AL16" i="3"/>
  <c r="AL17" i="3"/>
  <c r="AL18" i="3"/>
  <c r="AL19" i="3"/>
  <c r="AL20" i="3"/>
  <c r="AL21" i="3"/>
  <c r="AL22" i="3"/>
  <c r="AL23" i="3"/>
  <c r="AL24" i="3"/>
  <c r="AL25" i="3"/>
  <c r="AL26" i="3"/>
  <c r="AL27" i="3"/>
  <c r="AL28" i="3"/>
  <c r="AL29" i="3"/>
  <c r="AL30" i="3"/>
  <c r="AL31" i="3"/>
  <c r="AL32" i="3"/>
  <c r="AL33" i="3"/>
  <c r="AL34" i="3"/>
  <c r="AL35" i="3"/>
  <c r="AL36" i="3"/>
  <c r="AL37" i="3"/>
  <c r="AL38" i="3"/>
  <c r="AL39" i="3"/>
  <c r="AL40" i="3"/>
  <c r="AL41" i="3"/>
  <c r="AL42" i="3"/>
  <c r="AL43" i="3"/>
  <c r="AL44" i="3"/>
  <c r="AL45" i="3"/>
  <c r="AL46" i="3"/>
  <c r="AL4" i="3"/>
  <c r="AG5" i="3"/>
  <c r="AG6" i="3"/>
  <c r="AG7" i="3"/>
  <c r="AG8" i="3"/>
  <c r="AG13" i="3"/>
  <c r="AG14" i="3"/>
  <c r="AG15" i="3"/>
  <c r="AG16" i="3"/>
  <c r="AG17" i="3"/>
  <c r="AG18" i="3"/>
  <c r="AG19" i="3"/>
  <c r="AG20" i="3"/>
  <c r="AG21" i="3"/>
  <c r="AG22" i="3"/>
  <c r="AG23" i="3"/>
  <c r="AG24" i="3"/>
  <c r="AG25" i="3"/>
  <c r="AG26" i="3"/>
  <c r="AG27" i="3"/>
  <c r="AG28" i="3"/>
  <c r="AG29" i="3"/>
  <c r="AG30" i="3"/>
  <c r="AG31" i="3"/>
  <c r="AG32" i="3"/>
  <c r="AG33" i="3"/>
  <c r="AG34" i="3"/>
  <c r="AG35" i="3"/>
  <c r="AG36" i="3"/>
  <c r="AG37" i="3"/>
  <c r="AG38" i="3"/>
  <c r="AG39" i="3"/>
  <c r="AG40" i="3"/>
  <c r="AG41" i="3"/>
  <c r="AG42" i="3"/>
  <c r="AG43" i="3"/>
  <c r="AG44" i="3"/>
  <c r="AG45" i="3"/>
  <c r="AG46" i="3"/>
  <c r="AG4" i="3"/>
  <c r="AB5" i="3"/>
  <c r="AB6" i="3"/>
  <c r="AB7" i="3"/>
  <c r="AB8" i="3"/>
  <c r="AB13" i="3"/>
  <c r="AB14" i="3"/>
  <c r="AB15" i="3"/>
  <c r="AB16" i="3"/>
  <c r="AB17" i="3"/>
  <c r="AB18" i="3"/>
  <c r="AB19" i="3"/>
  <c r="AB20" i="3"/>
  <c r="AB21" i="3"/>
  <c r="AB22" i="3"/>
  <c r="AB23" i="3"/>
  <c r="AB24" i="3"/>
  <c r="AB25" i="3"/>
  <c r="AB26" i="3"/>
  <c r="AB27" i="3"/>
  <c r="AB28" i="3"/>
  <c r="AB29" i="3"/>
  <c r="AB30" i="3"/>
  <c r="AB31" i="3"/>
  <c r="AB32" i="3"/>
  <c r="AB33" i="3"/>
  <c r="AB34" i="3"/>
  <c r="AB35" i="3"/>
  <c r="AB36" i="3"/>
  <c r="AB37" i="3"/>
  <c r="AB38" i="3"/>
  <c r="AB39" i="3"/>
  <c r="AB40" i="3"/>
  <c r="AB41" i="3"/>
  <c r="AB42" i="3"/>
  <c r="AB43" i="3"/>
  <c r="AB44" i="3"/>
  <c r="AB45" i="3"/>
  <c r="AB46" i="3"/>
  <c r="AB4" i="3"/>
  <c r="S5" i="3"/>
  <c r="S6" i="3"/>
  <c r="S7" i="3"/>
  <c r="S8" i="3"/>
  <c r="S13" i="3"/>
  <c r="S14" i="3"/>
  <c r="S15" i="3"/>
  <c r="S16" i="3"/>
  <c r="S17" i="3"/>
  <c r="S18" i="3"/>
  <c r="S19" i="3"/>
  <c r="S20" i="3"/>
  <c r="S21" i="3"/>
  <c r="S22" i="3"/>
  <c r="S23" i="3"/>
  <c r="S24" i="3"/>
  <c r="S25" i="3"/>
  <c r="S26" i="3"/>
  <c r="S27" i="3"/>
  <c r="S28" i="3"/>
  <c r="S29" i="3"/>
  <c r="S30" i="3"/>
  <c r="S31" i="3"/>
  <c r="S32" i="3"/>
  <c r="S33" i="3"/>
  <c r="S34" i="3"/>
  <c r="S35" i="3"/>
  <c r="S36" i="3"/>
  <c r="S37" i="3"/>
  <c r="S38" i="3"/>
  <c r="S39" i="3"/>
  <c r="S40" i="3"/>
  <c r="S41" i="3"/>
  <c r="S42" i="3"/>
  <c r="S43" i="3"/>
  <c r="S44" i="3"/>
  <c r="S45" i="3"/>
  <c r="S46" i="3"/>
  <c r="S4" i="3"/>
  <c r="N5" i="3"/>
  <c r="N6" i="3"/>
  <c r="N7" i="3"/>
  <c r="N8" i="3"/>
  <c r="N13" i="3"/>
  <c r="N14" i="3"/>
  <c r="N15" i="3"/>
  <c r="N16" i="3"/>
  <c r="N17" i="3"/>
  <c r="N18" i="3"/>
  <c r="N19" i="3"/>
  <c r="N20" i="3"/>
  <c r="N21" i="3"/>
  <c r="N22" i="3"/>
  <c r="N23" i="3"/>
  <c r="N24" i="3"/>
  <c r="N25" i="3"/>
  <c r="N26" i="3"/>
  <c r="N27" i="3"/>
  <c r="N28" i="3"/>
  <c r="N29" i="3"/>
  <c r="N30" i="3"/>
  <c r="N31" i="3"/>
  <c r="N32" i="3"/>
  <c r="N33" i="3"/>
  <c r="N34" i="3"/>
  <c r="N35" i="3"/>
  <c r="N36" i="3"/>
  <c r="N37" i="3"/>
  <c r="N38" i="3"/>
  <c r="N39" i="3"/>
  <c r="N40" i="3"/>
  <c r="N41" i="3"/>
  <c r="N42" i="3"/>
  <c r="N43" i="3"/>
  <c r="N44" i="3"/>
  <c r="N45" i="3"/>
  <c r="N46" i="3"/>
  <c r="N4" i="3"/>
  <c r="BD5" i="1"/>
  <c r="BD6" i="1"/>
  <c r="BD7" i="1"/>
  <c r="BD8" i="1"/>
  <c r="BD13" i="1"/>
  <c r="BD14" i="1"/>
  <c r="BD15" i="1"/>
  <c r="BD16" i="1"/>
  <c r="BD17" i="1"/>
  <c r="BD18" i="1"/>
  <c r="BD19" i="1"/>
  <c r="BD20" i="1"/>
  <c r="BD21" i="1"/>
  <c r="BD22" i="1"/>
  <c r="BD23" i="1"/>
  <c r="BD24" i="1"/>
  <c r="BD25" i="1"/>
  <c r="BD26" i="1"/>
  <c r="BD27" i="1"/>
  <c r="BD28" i="1"/>
  <c r="BD29" i="1"/>
  <c r="BD30" i="1"/>
  <c r="BD31" i="1"/>
  <c r="BD32" i="1"/>
  <c r="BD33" i="1"/>
  <c r="BD34" i="1"/>
  <c r="BD35" i="1"/>
  <c r="BD36" i="1"/>
  <c r="BD37" i="1"/>
  <c r="BD38" i="1"/>
  <c r="BD39" i="1"/>
  <c r="BD40" i="1"/>
  <c r="BD41" i="1"/>
  <c r="BD42" i="1"/>
  <c r="BD43" i="1"/>
  <c r="BD44" i="1"/>
  <c r="BD45" i="1"/>
  <c r="BD46" i="1"/>
  <c r="BD4" i="1"/>
  <c r="AY5" i="1"/>
  <c r="AY6" i="1"/>
  <c r="AY7" i="1"/>
  <c r="AY8" i="1"/>
  <c r="AY13" i="1"/>
  <c r="AY14" i="1"/>
  <c r="AY15" i="1"/>
  <c r="AY16" i="1"/>
  <c r="AY17" i="1"/>
  <c r="AY18" i="1"/>
  <c r="AY19" i="1"/>
  <c r="AY20" i="1"/>
  <c r="AY21" i="1"/>
  <c r="AY22" i="1"/>
  <c r="AY23" i="1"/>
  <c r="AY24" i="1"/>
  <c r="AY25" i="1"/>
  <c r="AY26" i="1"/>
  <c r="AY27" i="1"/>
  <c r="AY28" i="1"/>
  <c r="AY29" i="1"/>
  <c r="AY30" i="1"/>
  <c r="AY31" i="1"/>
  <c r="AY32" i="1"/>
  <c r="AY33" i="1"/>
  <c r="AY34" i="1"/>
  <c r="AY35" i="1"/>
  <c r="AY36" i="1"/>
  <c r="AY37" i="1"/>
  <c r="AY38" i="1"/>
  <c r="AY39" i="1"/>
  <c r="AY40" i="1"/>
  <c r="AY41" i="1"/>
  <c r="AY42" i="1"/>
  <c r="AY43" i="1"/>
  <c r="AY44" i="1"/>
  <c r="AY45" i="1"/>
  <c r="AY46" i="1"/>
  <c r="AY4" i="1"/>
  <c r="AL5" i="1"/>
  <c r="AL6" i="1"/>
  <c r="AL7" i="1"/>
  <c r="AL8" i="1"/>
  <c r="AL13" i="1"/>
  <c r="AL14" i="1"/>
  <c r="AL15" i="1"/>
  <c r="AL16" i="1"/>
  <c r="AL17" i="1"/>
  <c r="AL18" i="1"/>
  <c r="AL19" i="1"/>
  <c r="AL20" i="1"/>
  <c r="AL21" i="1"/>
  <c r="AL22" i="1"/>
  <c r="AL23" i="1"/>
  <c r="AL24" i="1"/>
  <c r="AL25" i="1"/>
  <c r="AL26" i="1"/>
  <c r="AL27" i="1"/>
  <c r="AL28" i="1"/>
  <c r="AL29" i="1"/>
  <c r="AL30" i="1"/>
  <c r="AL31" i="1"/>
  <c r="AL32" i="1"/>
  <c r="AL33" i="1"/>
  <c r="AL34" i="1"/>
  <c r="AL35" i="1"/>
  <c r="AL36" i="1"/>
  <c r="AL37" i="1"/>
  <c r="AL38" i="1"/>
  <c r="AL39" i="1"/>
  <c r="AL40" i="1"/>
  <c r="AL41" i="1"/>
  <c r="AL42" i="1"/>
  <c r="AL43" i="1"/>
  <c r="AL44" i="1"/>
  <c r="AL45" i="1"/>
  <c r="AL46" i="1"/>
  <c r="AL4" i="1"/>
  <c r="AG5" i="1"/>
  <c r="AG6" i="1"/>
  <c r="AG7" i="1"/>
  <c r="AG8"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 i="1"/>
  <c r="AB5" i="1"/>
  <c r="AB6" i="1"/>
  <c r="AB7" i="1"/>
  <c r="AB8" i="1"/>
  <c r="AB13" i="1"/>
  <c r="AB14" i="1"/>
  <c r="AB15" i="1"/>
  <c r="AB16" i="1"/>
  <c r="AB17" i="1"/>
  <c r="AB18" i="1"/>
  <c r="AB19" i="1"/>
  <c r="AB20" i="1"/>
  <c r="AB21" i="1"/>
  <c r="AB22" i="1"/>
  <c r="AB23" i="1"/>
  <c r="AB24" i="1"/>
  <c r="AB25" i="1"/>
  <c r="AB26" i="1"/>
  <c r="AB27" i="1"/>
  <c r="AB28" i="1"/>
  <c r="AB29" i="1"/>
  <c r="AB30" i="1"/>
  <c r="AB31" i="1"/>
  <c r="AB32" i="1"/>
  <c r="AB33" i="1"/>
  <c r="AB34" i="1"/>
  <c r="AB35" i="1"/>
  <c r="AB36" i="1"/>
  <c r="AB37" i="1"/>
  <c r="AB38" i="1"/>
  <c r="AB39" i="1"/>
  <c r="AB40" i="1"/>
  <c r="AB41" i="1"/>
  <c r="AB42" i="1"/>
  <c r="AB43" i="1"/>
  <c r="AB44" i="1"/>
  <c r="AB45" i="1"/>
  <c r="AB46" i="1"/>
  <c r="AB4" i="1"/>
  <c r="S5" i="1"/>
  <c r="S6" i="1"/>
  <c r="S7" i="1"/>
  <c r="S8" i="1"/>
  <c r="S13" i="1"/>
  <c r="S14" i="1"/>
  <c r="S15" i="1"/>
  <c r="S16" i="1"/>
  <c r="S17" i="1"/>
  <c r="S18" i="1"/>
  <c r="S19" i="1"/>
  <c r="S20" i="1"/>
  <c r="S21" i="1"/>
  <c r="S22" i="1"/>
  <c r="S23" i="1"/>
  <c r="S24" i="1"/>
  <c r="S25" i="1"/>
  <c r="S26" i="1"/>
  <c r="S27" i="1"/>
  <c r="S28" i="1"/>
  <c r="S29" i="1"/>
  <c r="S30" i="1"/>
  <c r="S31" i="1"/>
  <c r="S32" i="1"/>
  <c r="S33" i="1"/>
  <c r="S34" i="1"/>
  <c r="S35" i="1"/>
  <c r="S36" i="1"/>
  <c r="S37" i="1"/>
  <c r="S38" i="1"/>
  <c r="S39" i="1"/>
  <c r="S40" i="1"/>
  <c r="S41" i="1"/>
  <c r="S42" i="1"/>
  <c r="S43" i="1"/>
  <c r="S44" i="1"/>
  <c r="S45" i="1"/>
  <c r="S46" i="1"/>
  <c r="S4" i="1"/>
  <c r="N5" i="1"/>
  <c r="N6" i="1"/>
  <c r="N7" i="1"/>
  <c r="N8" i="1"/>
  <c r="N13" i="1"/>
  <c r="N14" i="1"/>
  <c r="N15" i="1"/>
  <c r="N16" i="1"/>
  <c r="N17" i="1"/>
  <c r="N18" i="1"/>
  <c r="N19" i="1"/>
  <c r="N20" i="1"/>
  <c r="N21" i="1"/>
  <c r="N22" i="1"/>
  <c r="N23" i="1"/>
  <c r="N24" i="1"/>
  <c r="N25" i="1"/>
  <c r="N26" i="1"/>
  <c r="N27" i="1"/>
  <c r="N28" i="1"/>
  <c r="N29" i="1"/>
  <c r="N30" i="1"/>
  <c r="N31" i="1"/>
  <c r="N32" i="1"/>
  <c r="N33" i="1"/>
  <c r="N34" i="1"/>
  <c r="N35" i="1"/>
  <c r="N36" i="1"/>
  <c r="N37" i="1"/>
  <c r="N38" i="1"/>
  <c r="N39" i="1"/>
  <c r="N40" i="1"/>
  <c r="N41" i="1"/>
  <c r="N42" i="1"/>
  <c r="N43" i="1"/>
  <c r="N44" i="1"/>
  <c r="N45" i="1"/>
  <c r="N46" i="1"/>
  <c r="N4" i="1"/>
  <c r="AT6" i="1" l="1"/>
  <c r="AS6" i="1"/>
</calcChain>
</file>

<file path=xl/comments1.xml><?xml version="1.0" encoding="utf-8"?>
<comments xmlns="http://schemas.openxmlformats.org/spreadsheetml/2006/main">
  <authors>
    <author>Christian Siq</author>
  </authors>
  <commentList>
    <comment ref="N4"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S4"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X4" authorId="0">
      <text>
        <r>
          <rPr>
            <b/>
            <sz val="9"/>
            <color indexed="81"/>
            <rFont val="Tahoma"/>
            <family val="2"/>
          </rPr>
          <t>Christian Siq:</t>
        </r>
        <r>
          <rPr>
            <sz val="9"/>
            <color indexed="81"/>
            <rFont val="Tahoma"/>
            <family val="2"/>
          </rPr>
          <t xml:space="preserve">
Este color representa la orientacion mas favorable</t>
        </r>
      </text>
    </comment>
    <comment ref="AA4" authorId="0">
      <text>
        <r>
          <rPr>
            <b/>
            <sz val="9"/>
            <color indexed="81"/>
            <rFont val="Tahoma"/>
            <family val="2"/>
          </rPr>
          <t>Christian Siq:</t>
        </r>
        <r>
          <rPr>
            <sz val="9"/>
            <color indexed="81"/>
            <rFont val="Tahoma"/>
            <family val="2"/>
          </rPr>
          <t xml:space="preserve">
Este color representa la mas desfavorable</t>
        </r>
      </text>
    </comment>
    <comment ref="AB4"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AG4"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AL4"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AY4"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BD4"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List>
</comments>
</file>

<file path=xl/comments2.xml><?xml version="1.0" encoding="utf-8"?>
<comments xmlns="http://schemas.openxmlformats.org/spreadsheetml/2006/main">
  <authors>
    <author>Christian Siq</author>
    <author>Owner</author>
  </authors>
  <commentList>
    <comment ref="N4"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S4"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AB4"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AG4"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AL4"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AY4"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BD4"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CD4" authorId="1">
      <text>
        <r>
          <rPr>
            <b/>
            <sz val="9"/>
            <color indexed="81"/>
            <rFont val="Tahoma"/>
            <charset val="1"/>
          </rPr>
          <t>Owner:</t>
        </r>
        <r>
          <rPr>
            <sz val="9"/>
            <color indexed="81"/>
            <rFont val="Tahoma"/>
            <charset val="1"/>
          </rPr>
          <t xml:space="preserve">
Duplex de dos niveles</t>
        </r>
      </text>
    </comment>
    <comment ref="CD7" authorId="1">
      <text>
        <r>
          <rPr>
            <b/>
            <sz val="9"/>
            <color indexed="81"/>
            <rFont val="Tahoma"/>
            <charset val="1"/>
          </rPr>
          <t>Owner:</t>
        </r>
        <r>
          <rPr>
            <sz val="9"/>
            <color indexed="81"/>
            <rFont val="Tahoma"/>
            <charset val="1"/>
          </rPr>
          <t xml:space="preserve">
Duplex de dos niveles</t>
        </r>
      </text>
    </comment>
    <comment ref="CD9" authorId="1">
      <text>
        <r>
          <rPr>
            <b/>
            <sz val="9"/>
            <color indexed="81"/>
            <rFont val="Tahoma"/>
            <charset val="1"/>
          </rPr>
          <t>Owner:</t>
        </r>
        <r>
          <rPr>
            <sz val="9"/>
            <color indexed="81"/>
            <rFont val="Tahoma"/>
            <charset val="1"/>
          </rPr>
          <t xml:space="preserve">
Duplex de dos niveles</t>
        </r>
      </text>
    </comment>
    <comment ref="CD13" authorId="1">
      <text>
        <r>
          <rPr>
            <b/>
            <sz val="9"/>
            <color indexed="81"/>
            <rFont val="Tahoma"/>
            <charset val="1"/>
          </rPr>
          <t>Owner:</t>
        </r>
        <r>
          <rPr>
            <sz val="9"/>
            <color indexed="81"/>
            <rFont val="Tahoma"/>
            <charset val="1"/>
          </rPr>
          <t xml:space="preserve">
Cuadruplex de dos niveles</t>
        </r>
      </text>
    </comment>
    <comment ref="CD20" authorId="1">
      <text>
        <r>
          <rPr>
            <b/>
            <sz val="9"/>
            <color indexed="81"/>
            <rFont val="Tahoma"/>
            <charset val="1"/>
          </rPr>
          <t>Owner:</t>
        </r>
        <r>
          <rPr>
            <sz val="9"/>
            <color indexed="81"/>
            <rFont val="Tahoma"/>
            <charset val="1"/>
          </rPr>
          <t xml:space="preserve">
Cuadruplex de dos niveles</t>
        </r>
      </text>
    </comment>
    <comment ref="CD28" authorId="1">
      <text>
        <r>
          <rPr>
            <b/>
            <sz val="9"/>
            <color indexed="81"/>
            <rFont val="Tahoma"/>
            <charset val="1"/>
          </rPr>
          <t>Owner:</t>
        </r>
        <r>
          <rPr>
            <sz val="9"/>
            <color indexed="81"/>
            <rFont val="Tahoma"/>
            <charset val="1"/>
          </rPr>
          <t xml:space="preserve">
Cuadruplex de dos niveles</t>
        </r>
      </text>
    </comment>
    <comment ref="CD33" authorId="1">
      <text>
        <r>
          <rPr>
            <b/>
            <sz val="9"/>
            <color indexed="81"/>
            <rFont val="Tahoma"/>
            <charset val="1"/>
          </rPr>
          <t>Owner:</t>
        </r>
        <r>
          <rPr>
            <sz val="9"/>
            <color indexed="81"/>
            <rFont val="Tahoma"/>
            <charset val="1"/>
          </rPr>
          <t xml:space="preserve">
Sextuplex de dos niveles</t>
        </r>
      </text>
    </comment>
  </commentList>
</comments>
</file>

<file path=xl/comments3.xml><?xml version="1.0" encoding="utf-8"?>
<comments xmlns="http://schemas.openxmlformats.org/spreadsheetml/2006/main">
  <authors>
    <author>Christian Siq</author>
  </authors>
  <commentList>
    <comment ref="O11"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T11"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AC11"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AH11"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AM11"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AZ11"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 ref="BE11" authorId="0">
      <text>
        <r>
          <rPr>
            <b/>
            <sz val="9"/>
            <color indexed="81"/>
            <rFont val="Tahoma"/>
            <family val="2"/>
          </rPr>
          <t>Christian Siq:</t>
        </r>
        <r>
          <rPr>
            <sz val="9"/>
            <color indexed="81"/>
            <rFont val="Tahoma"/>
            <family val="2"/>
          </rPr>
          <t xml:space="preserve">
Diferencia de watts excedentes entre orientacion desfavorable contra la favorable </t>
        </r>
      </text>
    </comment>
  </commentList>
</comments>
</file>

<file path=xl/sharedStrings.xml><?xml version="1.0" encoding="utf-8"?>
<sst xmlns="http://schemas.openxmlformats.org/spreadsheetml/2006/main" count="1305" uniqueCount="276">
  <si>
    <t>PLAZA</t>
  </si>
  <si>
    <t>Sistema Constructivo</t>
  </si>
  <si>
    <t>Estado</t>
  </si>
  <si>
    <t>Ciudad</t>
  </si>
  <si>
    <t>Muro</t>
  </si>
  <si>
    <t>Cubierta</t>
  </si>
  <si>
    <t>Presupuesto Energetico</t>
  </si>
  <si>
    <t>Norte</t>
  </si>
  <si>
    <t>Este</t>
  </si>
  <si>
    <t>Sur</t>
  </si>
  <si>
    <t>Oeste</t>
  </si>
  <si>
    <t>Baja California</t>
  </si>
  <si>
    <t>Mexicali</t>
  </si>
  <si>
    <t>1F</t>
  </si>
  <si>
    <t>Tijuana</t>
  </si>
  <si>
    <t>Ensenada</t>
  </si>
  <si>
    <t>Campeche</t>
  </si>
  <si>
    <t>1C</t>
  </si>
  <si>
    <t>Ciudad del Carmen</t>
  </si>
  <si>
    <t>Chihuahua</t>
  </si>
  <si>
    <t>Casas Grandes</t>
  </si>
  <si>
    <t>1A</t>
  </si>
  <si>
    <t>1B</t>
  </si>
  <si>
    <t>Ciudad Juarez</t>
  </si>
  <si>
    <t>Hidalgo del Parral</t>
  </si>
  <si>
    <t>Guanajuato</t>
  </si>
  <si>
    <t>Leon(Celaya, Irapuato, Silao, Salamanca)</t>
  </si>
  <si>
    <t>Jalisco</t>
  </si>
  <si>
    <t>Guadalajara (Tlaquepaque, Tonalá, Zpopan)</t>
  </si>
  <si>
    <t>Puerto Vallarta</t>
  </si>
  <si>
    <t>Estado de México</t>
  </si>
  <si>
    <t>Toluca</t>
  </si>
  <si>
    <t>Chapingo Texcoco</t>
  </si>
  <si>
    <t>Nuevo Leon</t>
  </si>
  <si>
    <t>Monterrey (Apodaca, Garza Garcia, Guadalupe, San Nicolás de los Garza, Santa Catarina)</t>
  </si>
  <si>
    <t>Quintana Roo</t>
  </si>
  <si>
    <t>Cozumel</t>
  </si>
  <si>
    <t>Chetumal</t>
  </si>
  <si>
    <t>Playa del Carmen</t>
  </si>
  <si>
    <t>Tarifa  CFE</t>
  </si>
  <si>
    <t>Sonora</t>
  </si>
  <si>
    <t>Guaymas</t>
  </si>
  <si>
    <t>1E</t>
  </si>
  <si>
    <t>Ciudad Obregon</t>
  </si>
  <si>
    <t>Navojoa</t>
  </si>
  <si>
    <t>Nogales</t>
  </si>
  <si>
    <t>Sinaloa</t>
  </si>
  <si>
    <t>Culiacán</t>
  </si>
  <si>
    <t>Mazatlán</t>
  </si>
  <si>
    <t>1D</t>
  </si>
  <si>
    <t>Guasave</t>
  </si>
  <si>
    <t>Los Mochis</t>
  </si>
  <si>
    <t>Tabasco</t>
  </si>
  <si>
    <t xml:space="preserve">Villahermosa </t>
  </si>
  <si>
    <t>Comalcalco</t>
  </si>
  <si>
    <t>Tamaulipas</t>
  </si>
  <si>
    <t>Ciudad Victoria</t>
  </si>
  <si>
    <t>Tampico</t>
  </si>
  <si>
    <t>Matamoros</t>
  </si>
  <si>
    <t>Reynosa</t>
  </si>
  <si>
    <t>Nuevo Laredo</t>
  </si>
  <si>
    <t>Veracruz</t>
  </si>
  <si>
    <t>Coatzacoalcos</t>
  </si>
  <si>
    <t>Tuxpan</t>
  </si>
  <si>
    <t>Poza Rica</t>
  </si>
  <si>
    <t>Yucatan</t>
  </si>
  <si>
    <t>Mérida</t>
  </si>
  <si>
    <t>Progreso</t>
  </si>
  <si>
    <t>Valladolid</t>
  </si>
  <si>
    <t>Vertical</t>
  </si>
  <si>
    <t>Prototipo</t>
  </si>
  <si>
    <t>Concreto 10cm</t>
  </si>
  <si>
    <t>Vertical A</t>
  </si>
  <si>
    <t>Vertical B</t>
  </si>
  <si>
    <t>Bioblock 15cm</t>
  </si>
  <si>
    <t>Vigueta y Bovedilla</t>
  </si>
  <si>
    <t>Block 15cm</t>
  </si>
  <si>
    <t>Block 12cm</t>
  </si>
  <si>
    <t>Tabimax 10cm</t>
  </si>
  <si>
    <t>Novablock 10cm</t>
  </si>
  <si>
    <t>Vigueta y Bovedilla con 3.5cm Poliestireno al interior</t>
  </si>
  <si>
    <t>Hermosillo</t>
  </si>
  <si>
    <t>Cancún</t>
  </si>
  <si>
    <t>Block 10cm</t>
  </si>
  <si>
    <t>Vertical C</t>
  </si>
  <si>
    <t>Block 12 cm</t>
  </si>
  <si>
    <t xml:space="preserve">Block 12cm </t>
  </si>
  <si>
    <t>Vigueta y Bovedilla 4.8 cm Poliuretano</t>
  </si>
  <si>
    <t>5031..61</t>
  </si>
  <si>
    <t>-</t>
  </si>
  <si>
    <t>Losa aligerada Block 15cm</t>
  </si>
  <si>
    <t>Tabicon 11cm</t>
  </si>
  <si>
    <t>Panel Aislante Holmak con capa de compresion de Concreto Armado</t>
  </si>
  <si>
    <t>Concreto 10cm con 1" Poliuretano</t>
  </si>
  <si>
    <t xml:space="preserve">Valores K Norma </t>
  </si>
  <si>
    <t>Adecuaciones</t>
  </si>
  <si>
    <t>% de orientación crítica</t>
  </si>
  <si>
    <t>15cm de Remetimiento en todas las ventanas de la vivienda.</t>
  </si>
  <si>
    <t>Conducción</t>
  </si>
  <si>
    <t>Radiación</t>
  </si>
  <si>
    <t>Sistemas de Control Solar</t>
  </si>
  <si>
    <t>Muros</t>
  </si>
  <si>
    <t>Sistemas de control solar</t>
  </si>
  <si>
    <t xml:space="preserve"> 20 cm remetimiento en ventanas de F. Principal (sala-1.20 x 1.00m) y en Ventanas F. Posterior (Rec-2 1.20 x 1.00m, Baño 0.4 x 1.00m)</t>
  </si>
  <si>
    <t>17 cm remetimiento en ventanas de F. Principal (1.20 x 1.44m) y en Ventanas F. Posterior (1.22 x 1.04m, 0.40 x 0.40m, solo ventanas de P.Alta 0.65 x 1.05m). Cambio de Ventanas de F. Principal de 1.20 x 1.44m a 1.20 x 1.20m</t>
  </si>
  <si>
    <t>1" en Fachada Principal, Posterior y Lateral Izquierda.</t>
  </si>
  <si>
    <t xml:space="preserve">2" Poliestireno en F. Principal y Posterior, 1" en Laterales. </t>
  </si>
  <si>
    <t>1.5" Poliestireno</t>
  </si>
  <si>
    <t>1" Poliestireno</t>
  </si>
  <si>
    <t>1" Poliestireno en envolvente</t>
  </si>
  <si>
    <t>2" Poliestireno en F. Principal y Posterior, 1" en Laterales</t>
  </si>
  <si>
    <t>16cm de Remetimiento en todas las ventanas de la vivienda</t>
  </si>
  <si>
    <t xml:space="preserve">2" Poliestireno </t>
  </si>
  <si>
    <t>1" en Fachada Principal, Posterior y Lateral Izquierda</t>
  </si>
  <si>
    <t>20 cm remetimiento en ventanas de F. Principal (sala-1.20 x 1.00m) y en Ventanas F. Posterior (Rec-2 1.20 x 1.00m, Baño 0.4 x 1.00m)</t>
  </si>
  <si>
    <t>15cm de Remetimiento en todas las ventanas de la vivienda</t>
  </si>
  <si>
    <t>1" Poliestireno en F. Posterior y Fachadas laterales</t>
  </si>
  <si>
    <t xml:space="preserve">9.5 cm remetimiento en todas las ventanas. Cambio de ventanas de Fachada Principal de 1.02 x 1.67 m a 1.20 x 1.20 m </t>
  </si>
  <si>
    <t>2" Poliuretano</t>
  </si>
  <si>
    <t>2" Poliestireno Envolvente</t>
  </si>
  <si>
    <t>2" Poliestireno</t>
  </si>
  <si>
    <t>15 cm remetimiento en todas las ventanas. Cambio de ventanas de Fachada Principal de 1.02 x 1.67 m a 1.20 x 1.20 m.</t>
  </si>
  <si>
    <t>35 cm Remetimiento en ventanas F. Principal de 1.05 x 1.25m y 1.02 x 1.25m, 35cm en ventanas de F. Posterior de 1.05 x 1.05m, 65cm en ventanas F. Posterior de 1.05 x 1.25m. Volado Extendido de 70 cm en Puerta Corrediza y Doble acristalamiento en todas las ventanas</t>
  </si>
  <si>
    <t>1.5" Poliestireno en F. Principal y Posterior. 1" en F. izquierda y derecha.</t>
  </si>
  <si>
    <t>9.5 cm remetimiento en ventana de baño en Fachada Posterior</t>
  </si>
  <si>
    <t>9.5 cm remetimiento en ventanas que no tengan volado extendido. Cambio de ventanas de Fachada Principal de 1.02 x 1.67 m a 1.20 x 1.20 m.</t>
  </si>
  <si>
    <t>35 cm Remetimiento en ventanas F. Principal de 1.05 x 1.25m y 1.02 x 1.25m, 35cm en ventanas de F. Posterior de 1.05 x 1.05m, 60cm en ventanas F. Posterior de 1.05 x 1.25m. Volado Extendido de 70 cm en Puerta Corrediza y Doble acristalamiento en todas las ventanas. Cambiar Domo a tipo Claraboya .50 x .50m con Orientacion a Fachada Derecha.</t>
  </si>
  <si>
    <t>9.5 cm remetimiento en ventana de baño en Fachada Derecha</t>
  </si>
  <si>
    <t>1" Poliestireno en Fachadas Laterales. 2" en F. principal y posterior</t>
  </si>
  <si>
    <t>9.5 cm remetimiento en todas las ventanas. Cambio de ventanas de Fachada Principal de 1.02 x 1.67 m a 1.20 x 1.20 m.</t>
  </si>
  <si>
    <t>32 cm Remetimiento en ventanas F. Principal de 1.05 x 1.25m y 1.02 x 1.25m, 32cm en ventanas de F. Posterior de 1.05 x 1.05m, 45cm en ventanas F. Posterior de 1.05 x 1.25m. Volado Extendido de 70 cm en Puerta Corrediza y Doble acristalamiento en todas las ventanas.</t>
  </si>
  <si>
    <t>30 cm Remetimiento en ventanas F. Principal de 1.05 x 1.25m y 1.02 x 1.25m, 30cm en ventanas de F. Posterior de 1.05 x 1.05m, 65cm en ventanas F. Posterior de 1.05 x 1.25m. Volado Extendido de 70 cm en Puerta Corrediza.</t>
  </si>
  <si>
    <t>1" Poliestireno en F. Principal</t>
  </si>
  <si>
    <t>15cm Remetimiento en Ventana F. Principal (Sala y Rec-1), en F. Posterior (Alcoba y Rec-2) y Lateral Izquierda (Escalera). Cambio a Ventanas 1.20 x 1.20m en: F. Principal ventanas 1.50 x 1.40m, F. Posterior ventanas 1.20 x 1.40m y 1.50 x 1.40m.</t>
  </si>
  <si>
    <t>2" Poliestireno en Envolvente y superficie inferior</t>
  </si>
  <si>
    <t>50 cms de remetimiento en todas las ventanas de planta alta. 30 cms de remetimiento en todas las ventanas y puerta corrediza de planta baja. Cambio de ventanas de 1.50 x 1.20 a 1.20 x 1.20. (F. Principal 2da Planta, F. Posterior todas). Cambio de vidrio sencillo a doble acristalamiento en todas las ventanas.</t>
  </si>
  <si>
    <t>Cambio a Ventanas 1.20 x 1.20m en: F. Principal ventanas 1.55 x 1.20m, 1.50 x 1.20m, F. Posterior ventanas 1.60 x 1.00m y Cambio de ventanas 1.19x1.21m en: Ambos Laterales  1.19 x 1.30m.</t>
  </si>
  <si>
    <t>18cm Remetimiento en Ventana F. Principal (Sala y Rec-1), en F. Posterior (Alcoba y Rec-2) y Lateral Izquierda (Escalera). Cambio a Ventanas 1.20 x 1.20m en: F. Principal ventanas 1.50 x 1.40m, F. Posterior ventanas 1.20 x 1.40m y 1.50 x 1.40m.</t>
  </si>
  <si>
    <t>Cambio a Ventanas 1.20 x 1.20m en: F. Principal ventanas 1.55 x 1.20m, 1.50 x 1.20m, F. Posterior ventanas 1.60 x 1.00m y Cambio de ventanas 1.19x1.21m en: Ambos Laterales 1.19 x 1.30m.</t>
  </si>
  <si>
    <t>Cambio a Ventanas 1.20 x 1.20m en: F. Principal ventanas 1.55 x 1.20m, 1.50 x 1.20m, F. Posterior ventanas 1.60 x 1.00m y Cambio a ventanas 1.19x1.21m en: Ambos Laterales  1.19 x 1.30m.</t>
  </si>
  <si>
    <t>1" Poliestireno en Fachada Principal, Posterior y Lateral Izquierda</t>
  </si>
  <si>
    <t>12.5 cms de remetimiento en ventanas de fachada principal y posterior (excepto las ventanas de 1.20 x 1.20 que tienen partesol)</t>
  </si>
  <si>
    <t>12 cm remetimiento en ventanas de 1.21 x 1.21 m y 1.01 x 1.21m.</t>
  </si>
  <si>
    <t xml:space="preserve">1" Poliestireno </t>
  </si>
  <si>
    <t>1" Poliestireno en Fachadas Laterales</t>
  </si>
  <si>
    <t>7.5 cm remetimiento en ventanas de F. Principal de 0.40 x 0.40m y en F. Posterior en ventanas de 1.50 x 1.20m y 0.60 x 0.60m</t>
  </si>
  <si>
    <t>13cm Remetimiento en ventanas de F. Principal de 1.50 x 1.80m. Cambio ventana 1.50 x 1.80m a 1.20 x 1.20 en Fachada Principal. Cambio de Puerta Bandera a Multipanel.</t>
  </si>
  <si>
    <t>8 cm Remetimiento en Ventanas 1.70 x 1.20m de Fachada Principal</t>
  </si>
  <si>
    <t>1" Poliestireno F. Principal, Posterior y en Lateral Derecha</t>
  </si>
  <si>
    <t>15cm Remetimiento en todas las Ventanas de Lateral Izquierda</t>
  </si>
  <si>
    <t>1" Poliestireno en F. Principal y Lateral Derecha</t>
  </si>
  <si>
    <t>15cm Remetimiento en unica Ventana de F. Principal y en Ventana de F. Posterior 0.90 x 1.20m. Cambio de ventana de 1.50 x 1.20 a 1.20 x 1.20. en F. Principal.</t>
  </si>
  <si>
    <t>1" Poliestireno en F. Posterior y en Lateral Derecha</t>
  </si>
  <si>
    <t>1" Poliestireno en Lateral Derecha</t>
  </si>
  <si>
    <t>1" Poliestireno en Ambos Laterales</t>
  </si>
  <si>
    <t xml:space="preserve">Remover Poliuretano </t>
  </si>
  <si>
    <t xml:space="preserve"> 1” Poliestireno envolvente</t>
  </si>
  <si>
    <t>Cambio a 1” Poliestireno</t>
  </si>
  <si>
    <t>20cm Remetiemiento en todas las ventanas de la vivienda</t>
  </si>
  <si>
    <t>2" Poliestireno envolvente</t>
  </si>
  <si>
    <t xml:space="preserve">13cm Remetimiento en ventanas de F. Principal (Sala y Rec. Principal), en F. Posterior (Cocina y Rec 1) y en Lateral Izq. (Baño y Escalera). Cambio de Ventanas F. Principal y F. Posterior de 1.20 x 1.40m a 1.20 x 1.20m </t>
  </si>
  <si>
    <t xml:space="preserve">13cm Remetimiento en ventanas de F. Principal (Sala y Rec. Principal), en F. Posterior (Cocina y Rec 1) y en Lateral Izq. (Baño y Escalera)
Cambio de Ventanas F. Principal y F. Posterior de 1.20 x 1.40m a 1.20 x 1.20m </t>
  </si>
  <si>
    <t>Cambio de sistema de cubierta de Block 15cm a Vigueta y Bovedilla.</t>
  </si>
  <si>
    <t>1" Poliestireno en Fachada Principal, Posterior y L. Izquierda.</t>
  </si>
  <si>
    <t>1" Poliestireno, Cambio de sistema de cubierta de Block 15cm a Vigueta y Bovedilla.</t>
  </si>
  <si>
    <t xml:space="preserve">1" de Poliestireno en F. Principal, F. Posterior </t>
  </si>
  <si>
    <t xml:space="preserve">1.5" Poliestireno </t>
  </si>
  <si>
    <t>15 cm Remetimiento en Ventana Principal (Recamara 1)</t>
  </si>
  <si>
    <t>1" Poliestireno en Envolvente</t>
  </si>
  <si>
    <t xml:space="preserve"> 2” Poliestireno</t>
  </si>
  <si>
    <t xml:space="preserve"> 1” Poliestireno</t>
  </si>
  <si>
    <t>2" Poliestireno en Envolvente. 2" en Sup. Inferior</t>
  </si>
  <si>
    <t>31cm Remetimiento en todas las ventanas de F. Principal y en ventanas de F. Posterior (Cocina y Rec 1)
Cambio de Ventanas F. Principal 1.20 x 1.60m a 1.20 x 1.20m</t>
  </si>
  <si>
    <t>22cm Remetimiento en todas las ventanas de F. Principal y en ventanas de F. Posterior (Cocina y Rec 1)
Cambio de Ventanas F. Principal 1.20 x 1.60m a 1.20 x 1.20m</t>
  </si>
  <si>
    <t xml:space="preserve">Cambio de Ventanas de Fachada Principal de 1.60 x 1.60 a 1.20 x 1.20  </t>
  </si>
  <si>
    <t>Cambio de Ventana Fachada Principal de 1.60 x 1.60 m a 1.20 x 1.20 m</t>
  </si>
  <si>
    <t xml:space="preserve">1" de Poliestireno en F. Principal, F. Posterior, Lateral Izq. </t>
  </si>
  <si>
    <t>15 cms de remetimiento en Fachada Principal (Ventana Planta Alta) y Fachada Posterior todas las ventanas
Cambio de Puerta Bandera a Puerta Multipanel</t>
  </si>
  <si>
    <t>2" de Poliestireno en Envolvente</t>
  </si>
  <si>
    <t>9.5 cm remetimiento en todas las ventanas excepto en ventanas de recamara en fachada principal.</t>
  </si>
  <si>
    <t>14.5 cm remetimiento (2" de Moldura) en todas las ventanas excepto en ventanas de recamara en fachada principal.</t>
  </si>
  <si>
    <t>30cm de remetimientos en ventanas de F. Principal (Excepto V-Estancia 2do nivel). 30cm de remetimientos en todas las ventanas de F. Posterior. Cambio a ventanas de 1.20 x 1.20m en : Ventanas F. Principal de 1.29 x 1.28m, 1.00 x 1.60m. Ventanas F. Posterior de 1.29 x 1.28.</t>
  </si>
  <si>
    <t>2" Poliestireno en Fachadas Principal y Posterior, 1” Poliestireno en Laterales.</t>
  </si>
  <si>
    <t>30cm de remetimientos en ventanas de F. Principal (Excepto V-Estancia 2do nivel) 
30cm de remetimientos en ventanas de F. Posterior en Ventanas de patio de Servicio (0.60 x 1.20m, 0.65 x 0.40m) y en Ventanas de Rec - V1 en Planta Baja. 
70cm de Remetimiento en ventanas de F. Posterior en Ventanas de Recamaras en 2do y 3er Nivel.
Cambio a ventanas de 1.20 x 1.20m en : 
Ventanas F. Principal de 1.29 x 1.28m, 1.00 x 1.60m. 
Ventanas F. Posterior de 1.29 x 1.28.</t>
  </si>
  <si>
    <t>1" Poliestireno Envolvente</t>
  </si>
  <si>
    <t>18cm Remetimiento en ventanas de F. Principal (Rec 1)</t>
  </si>
  <si>
    <t>20 cm Remetimiento en ventanas de F. Principal (Rec 1)</t>
  </si>
  <si>
    <t>28cm Remetimiento en ventanas de F. Principal (0.61 x 1.22m) y F. Posterior (0.61 x 1.22m) y Ventanas de Lateral Derecha (1.22 x 1.22m)</t>
  </si>
  <si>
    <t>25cm Remetimiento en ventanas de F. Principal (0.61 x 1.22m) y F. Posterior (0.61 x 1.22m) y Ventanas de Lateral Derecha (1.22 x 1.22m)</t>
  </si>
  <si>
    <t>1" Poliestireno Fachada Principal</t>
  </si>
  <si>
    <t>Cambio de ventanas a 1.20 x 1.20 m (excepto ventanas de baño)</t>
  </si>
  <si>
    <t>25cm de remetimiento en ventanas de 1.20 x 1.20 m (2” Moldura)
Cambio de todas las ventanas de 1.50 x 1.50 a 1.20 x 1.20</t>
  </si>
  <si>
    <t>15cm de remetimiento en ventanas de 1.20 x 1.20 m (2” Moldura)
Cambio de todas las ventanas de 1.50 x 1.50 a 1.20 x 1.20</t>
  </si>
  <si>
    <t xml:space="preserve">15cm en Ventanas Laterales de F. Principal en planta baja, 
15cm en ventanas Centrales solo en 3er nivel, 
15cm en todas las ventanas laterales de F. Posterior.
Cambio de Ventanas de 1.20 x 2.30 m a 1.20 x 1.20m </t>
  </si>
  <si>
    <t>8cm remetimiento en Ventanas de F. Principal 1.50 x 1.20m . Cambio de Puerta de servicio de Vidrio a Multipanel</t>
  </si>
  <si>
    <t>2" de Poliestrieno en F. Principal, F. Posterior</t>
  </si>
  <si>
    <t>18 cms en Ventanas Principal (Solo Ventanas Cambiadas de 1.20x1.60 a 1.20x1.20) y ventanas de Fachada Posterior de 0.60x0.40m y 0.6x1.00m
Cambio ventanas F. Principal de 1.20 x 1.60 m a 1.20 x 1.20 m</t>
  </si>
  <si>
    <t>Sup. Inf.</t>
  </si>
  <si>
    <t>Puerta</t>
  </si>
  <si>
    <t>Ventana</t>
  </si>
  <si>
    <t>Domo</t>
  </si>
  <si>
    <r>
      <t>Areas m</t>
    </r>
    <r>
      <rPr>
        <sz val="11"/>
        <color theme="1"/>
        <rFont val="Calibri"/>
        <family val="2"/>
      </rPr>
      <t>²</t>
    </r>
  </si>
  <si>
    <t>30cm de remetimientos en ventanas de F. Principal (Excepto V-Estancia 2do nivel) 
30cm de remetimientos en ventanas de F. Posterior en Ventanas de patio de Servicio (0.60 x 1.20m, 0.65 x 0.40m) y en Ventanas de Rec - V1 en Planta Baja. 
80cm de Remetimiento en Ventanas de Recamaras en 2do y 3er Nivel.
Cambio a ventanas de 1.20 x 1.20m en : 
Ventanas F. Principal de 1.29 x 1.28m, 1.00 x 1.60m. 
Ventanas F. Posterior de 1.29 x 1.28.
Doble acristalamiento en todas las ventanas de F. Principal.</t>
  </si>
  <si>
    <t>Cambio de sistema Constructivo de cubierta de losa de Concreto a Vigueta Bovedilla       2" Poliuretano</t>
  </si>
  <si>
    <r>
      <t>m</t>
    </r>
    <r>
      <rPr>
        <sz val="11"/>
        <color theme="1"/>
        <rFont val="Calibri"/>
        <family val="2"/>
      </rPr>
      <t>² Habitables</t>
    </r>
  </si>
  <si>
    <t>Niveles</t>
  </si>
  <si>
    <t>Viviendas por Nivel</t>
  </si>
  <si>
    <r>
      <t>m</t>
    </r>
    <r>
      <rPr>
        <sz val="11"/>
        <color theme="1"/>
        <rFont val="Calibri"/>
        <family val="2"/>
      </rPr>
      <t>² Habitables por vivienda</t>
    </r>
  </si>
  <si>
    <t>3 (Planta Baja Comercial)</t>
  </si>
  <si>
    <t>3mm Fieltro papel permeable con impermebalizante, 1cm Yeso al interior</t>
  </si>
  <si>
    <t>Acabados</t>
  </si>
  <si>
    <t>1cm Mortero al exterior
1cm de Yeso al interior</t>
  </si>
  <si>
    <t>2cm Mortero al exterior
1cm de Yeso al interior</t>
  </si>
  <si>
    <t>2.5cm Mortero al exterior
1cm de Yeso al interior</t>
  </si>
  <si>
    <t>5mm Termosil al exterior
1cm de Yeso al interior</t>
  </si>
  <si>
    <t>2cm Mortero al interior</t>
  </si>
  <si>
    <t>2cm Mortero al exterior
2cm de Yeso al interior</t>
  </si>
  <si>
    <t>1cm Termosil + 2cm Mortero al exterior en F. Principal; 2cm Mortero en demas orientaciones
1cm de Yeso al interior</t>
  </si>
  <si>
    <t>3mm Fieltro papel permeable con impermebalizante, 2cm Mortero al interior</t>
  </si>
  <si>
    <t>1.5cm Mortero al exterior</t>
  </si>
  <si>
    <t>3mm Fieltro papel permeable con impermebalizante, 2cm de Mortero en Cubierta</t>
  </si>
  <si>
    <t>3mm Fieltro papel permeable con impermebalizante, 1.2cm Yeso al interior</t>
  </si>
  <si>
    <t>1.2cm Mortero al exterior
1.2cm de Yeso al interior</t>
  </si>
  <si>
    <t>3cm Mortero + 3mm Fieltro papel permeable con impermebalizante, 0.5cm Yeso al interior</t>
  </si>
  <si>
    <t>1cm Mortero al exterior
1cm de Yeso al interio</t>
  </si>
  <si>
    <t>2cm Mortero al exterior
1cm de Yeso al interio</t>
  </si>
  <si>
    <t>Valores K Muros Eficientes</t>
  </si>
  <si>
    <t>Base Conducción (Watts)</t>
  </si>
  <si>
    <t>Base Radiación (Watts)</t>
  </si>
  <si>
    <t>NOM 020 Conducción (Watts)</t>
  </si>
  <si>
    <t>NOM 020 Radiación (Watts)</t>
  </si>
  <si>
    <t>EFICIENTE Conducción (Watts)</t>
  </si>
  <si>
    <t>EFICIENTE radiación(Watts)</t>
  </si>
  <si>
    <t>BASE TOTAL (Watts)</t>
  </si>
  <si>
    <t>NOM 020 TOTAL (Watts)</t>
  </si>
  <si>
    <t>EFICIENTE TOTAL (Watts)</t>
  </si>
  <si>
    <t>Eficiente Diferencia Conducción - Radiación (Watts)</t>
  </si>
  <si>
    <t>NOM020 Diferencia Conducción - Radiación (Watts)</t>
  </si>
  <si>
    <t>Base Diferencia Conducción - Radiación (Watts)</t>
  </si>
  <si>
    <t>NOM 020 Diferencia Conducción - Radiación (Watts)</t>
  </si>
  <si>
    <t>EFICIENTE Diferencia Conducción - Radiación (Watts)</t>
  </si>
  <si>
    <t>Precio de adecuacion Muro</t>
  </si>
  <si>
    <t>Precio de adecuacion Cubierta</t>
  </si>
  <si>
    <t xml:space="preserve">Precio de adecuacion </t>
  </si>
  <si>
    <t>1" Envolvente</t>
  </si>
  <si>
    <t>Cambio de puerta de servicio de vidrio a multipanel</t>
  </si>
  <si>
    <t>Cambio de Ventana F. Principal de 1.46 x 1.25m a 1.20 x 1.20m</t>
  </si>
  <si>
    <t>30 cms de remetimiento en ventanas de Planta Baja y 60 cms en ventanas de planta Alta en F. Principal.
30 cms de remetimiento en ventana de baño (0.63 x 0.63m) y en ventana de 0.84 x 1.05 m de F. Posterior.
60 cms de remetimiento en ventana de 1.25 x 1.25 en F. Posterior.</t>
  </si>
  <si>
    <t>30 cms de remetimiento en ventanas de Planta Baja y 45 cms en ventanas de planta Alta en F. Principal.
30 cms de remetimiento en ventana de baño (0.63 x 0.63m) y en ventana de 0.84 x 1.05 m de F. Posterior.
40 cms de remetimiento en ventana de 1.25 x 1.25 en F. Posterior.</t>
  </si>
  <si>
    <t>2" Poliestireno en envolente</t>
  </si>
  <si>
    <t>1" de Poliestireno en Envolvente</t>
  </si>
  <si>
    <t>30 cms de remetimiento en ventanas de Planta Baja y 65 cms en ventanas de planta Alta en F. Principal.
30 cms de remetimiento en ventana de baño (0.63 x 0.63m) y en ventana de 0.84 x 1.05 m de F. Posterior.
65 cms de remetimiento en ventana de 1.25 x 1.25 en F. Posterior.</t>
  </si>
  <si>
    <t>2" Envolvente</t>
  </si>
  <si>
    <t xml:space="preserve">1" Poliestireno en F. Principal y Posterior </t>
  </si>
  <si>
    <t xml:space="preserve">1" Poliestireno en Fachada Principal, Posterior </t>
  </si>
  <si>
    <t>12.5 cms de remetimiento en todas las ventanas (excepto las ventanas de 1.20 x 1.20 que tienen partesol)</t>
  </si>
  <si>
    <t>12.5 cms de remetimiento en ventanas de fachada principal  (excepto las ventanas de 1.20 x 1.20 que tienen partesol)</t>
  </si>
  <si>
    <t xml:space="preserve"> Cambio ventana 1.50 x 1.80m a 1.20 x 1.20 en Fachada Principal. Cambio de Puerta Bandera a Multipanel.</t>
  </si>
  <si>
    <t>2" poliestireno en envolvente</t>
  </si>
  <si>
    <t>1" Poliestireno en Fachadas Laterales Y Posterior</t>
  </si>
  <si>
    <t>1" Poliestireno en Fachadas Laterales y Posterior</t>
  </si>
  <si>
    <t>9.5 cms remetimiento en ventanas de F. Principal excepto en puerta corrediza
 Cambio de Ventana F. Principal de 1.46 x 1.25m a 1.20 x 1.20m</t>
  </si>
  <si>
    <t>9.5 cms remetimiento en ventanas de fachada principal excepto las ventanas de 1.25 x 1.25 que tienen volado extendido. Cambio de Puertas bandera a Puerta Eficiente</t>
  </si>
  <si>
    <t xml:space="preserve"> 1” Poliestireno Envolvente</t>
  </si>
  <si>
    <t>30cm remetimiento en P. Corrediza y 20cm en Ventanas posteriores 1.21 x 1.21m</t>
  </si>
  <si>
    <t>2" F. Principal, Posterior, L. Izq y 1" en L. Der</t>
  </si>
  <si>
    <t>1" en Fachadas Principal y Posterior</t>
  </si>
  <si>
    <t>20cm remetimiento en P. Corrediza y 20cm en Ventanas posteriores 1.21 x 1.21m</t>
  </si>
  <si>
    <t>Vigueta Bovedilla</t>
  </si>
  <si>
    <t>10 cms de remetimiento en ventana (1.20 x 1.20m) de F. Principal y en todas las ventans de F. Posterior</t>
  </si>
  <si>
    <t xml:space="preserve"> 1” Poliestireno en Fachada Principal</t>
  </si>
  <si>
    <t>18cm Remetimiento en Ventanas de F. Principal (1.20 x 1.20m) y en Ventanas de F Posterior (Todas)</t>
  </si>
  <si>
    <t>13cm Remetimiento en todas las ventanas de F. Principal y Posterior</t>
  </si>
  <si>
    <t>12 cms de remetimiento en ventanas de Fachada Principal</t>
  </si>
  <si>
    <t>18 cms de remetimiento en todas las ventanas</t>
  </si>
  <si>
    <t>MATRIZ TIPOLOGIA DE VIVIENDA, CIUDADES, AISLAMIENTO</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</si>
</sst>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0.000"/>
  </numFmts>
  <fonts count="10" x14ac:knownFonts="1">
    <font>
      <sz val="11"/>
      <color theme="1"/>
      <name val="Calibri"/>
      <family val="2"/>
      <scheme val="minor"/>
    </font>
    <font>
      <sz val="11"/>
      <color rgb="FF000000"/>
      <name val="Calibri"/>
      <family val="2"/>
    </font>
    <font>
      <sz val="9"/>
      <color indexed="81"/>
      <name val="Tahoma"/>
      <family val="2"/>
    </font>
    <font>
      <b/>
      <sz val="9"/>
      <color indexed="81"/>
      <name val="Tahoma"/>
      <family val="2"/>
    </font>
    <font>
      <sz val="11"/>
      <color theme="1"/>
      <name val="Calibri"/>
      <family val="2"/>
    </font>
    <font>
      <sz val="9"/>
      <color indexed="81"/>
      <name val="Tahoma"/>
      <charset val="1"/>
    </font>
    <font>
      <b/>
      <sz val="9"/>
      <color indexed="81"/>
      <name val="Tahoma"/>
      <charset val="1"/>
    </font>
    <font>
      <sz val="11"/>
      <color theme="1"/>
      <name val="Calibri"/>
      <family val="2"/>
      <scheme val="minor"/>
    </font>
    <font>
      <sz val="11"/>
      <name val="Calibri"/>
      <family val="2"/>
      <scheme val="minor"/>
    </font>
    <font>
      <sz val="25"/>
      <color theme="1"/>
      <name val="Calibri"/>
      <family val="2"/>
      <scheme val="minor"/>
    </font>
  </fonts>
  <fills count="16">
    <fill>
      <patternFill patternType="none"/>
    </fill>
    <fill>
      <patternFill patternType="gray125"/>
    </fill>
    <fill>
      <patternFill patternType="solid">
        <fgColor theme="0" tint="-0.14999847407452621"/>
        <bgColor indexed="64"/>
      </patternFill>
    </fill>
    <fill>
      <patternFill patternType="solid">
        <fgColor theme="5" tint="0.59999389629810485"/>
        <bgColor indexed="64"/>
      </patternFill>
    </fill>
    <fill>
      <patternFill patternType="solid">
        <fgColor theme="4"/>
        <bgColor indexed="64"/>
      </patternFill>
    </fill>
    <fill>
      <patternFill patternType="solid">
        <fgColor theme="5"/>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rgb="FF00B0F0"/>
        <bgColor indexed="64"/>
      </patternFill>
    </fill>
    <fill>
      <patternFill patternType="solid">
        <fgColor rgb="FFFFFF00"/>
        <bgColor indexed="64"/>
      </patternFill>
    </fill>
    <fill>
      <patternFill patternType="solid">
        <fgColor rgb="FFFFC000"/>
        <bgColor indexed="64"/>
      </patternFill>
    </fill>
    <fill>
      <patternFill patternType="solid">
        <fgColor theme="7"/>
        <bgColor indexed="64"/>
      </patternFill>
    </fill>
    <fill>
      <patternFill patternType="solid">
        <fgColor rgb="FF99CC00"/>
        <bgColor indexed="64"/>
      </patternFill>
    </fill>
    <fill>
      <patternFill patternType="solid">
        <fgColor rgb="FF04AC74"/>
        <bgColor indexed="64"/>
      </patternFill>
    </fill>
    <fill>
      <patternFill patternType="solid">
        <fgColor theme="0" tint="-0.249977111117893"/>
        <bgColor indexed="64"/>
      </patternFill>
    </fill>
    <fill>
      <patternFill patternType="solid">
        <fgColor theme="0"/>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diagonal/>
    </border>
    <border>
      <left style="medium">
        <color indexed="64"/>
      </left>
      <right style="medium">
        <color indexed="64"/>
      </right>
      <top/>
      <bottom style="thin">
        <color indexed="64"/>
      </bottom>
      <diagonal/>
    </border>
    <border>
      <left/>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s>
  <cellStyleXfs count="2">
    <xf numFmtId="0" fontId="0" fillId="0" borderId="0"/>
    <xf numFmtId="44" fontId="7" fillId="0" borderId="0" applyFont="0" applyFill="0" applyBorder="0" applyAlignment="0" applyProtection="0"/>
  </cellStyleXfs>
  <cellXfs count="614">
    <xf numFmtId="0" fontId="0" fillId="0" borderId="0" xfId="0"/>
    <xf numFmtId="0" fontId="0" fillId="0" borderId="59" xfId="0"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0" fillId="0" borderId="0" xfId="0" applyAlignment="1" applyProtection="1">
      <alignment horizontal="center" vertical="center"/>
      <protection hidden="1"/>
    </xf>
    <xf numFmtId="0" fontId="0" fillId="0" borderId="7"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7"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0" fillId="0" borderId="19" xfId="0" applyBorder="1" applyAlignment="1" applyProtection="1">
      <alignment horizontal="center" vertical="center"/>
      <protection hidden="1"/>
    </xf>
    <xf numFmtId="0" fontId="0" fillId="0" borderId="2" xfId="0" applyBorder="1" applyAlignment="1" applyProtection="1">
      <alignment horizontal="center" vertical="center"/>
      <protection hidden="1"/>
    </xf>
    <xf numFmtId="0" fontId="0" fillId="0" borderId="22"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19" xfId="0" applyFill="1" applyBorder="1" applyAlignment="1" applyProtection="1">
      <alignment horizontal="center" vertical="center"/>
      <protection hidden="1"/>
    </xf>
    <xf numFmtId="0" fontId="0" fillId="0" borderId="2" xfId="0" applyFill="1" applyBorder="1" applyAlignment="1" applyProtection="1">
      <alignment horizontal="center" vertical="center"/>
      <protection hidden="1"/>
    </xf>
    <xf numFmtId="0" fontId="0" fillId="0" borderId="22" xfId="0" applyFill="1" applyBorder="1" applyAlignment="1" applyProtection="1">
      <alignment horizontal="center" vertical="center"/>
      <protection hidden="1"/>
    </xf>
    <xf numFmtId="0" fontId="0" fillId="0" borderId="24" xfId="0" applyBorder="1" applyAlignment="1" applyProtection="1">
      <alignment horizontal="center" vertical="center"/>
      <protection hidden="1"/>
    </xf>
    <xf numFmtId="0" fontId="0" fillId="0" borderId="37" xfId="0" applyBorder="1" applyAlignment="1" applyProtection="1">
      <alignment horizontal="center" vertical="center"/>
      <protection hidden="1"/>
    </xf>
    <xf numFmtId="0" fontId="0" fillId="0" borderId="54" xfId="0" applyBorder="1" applyAlignment="1" applyProtection="1">
      <alignment horizontal="center" vertical="center"/>
      <protection hidden="1"/>
    </xf>
    <xf numFmtId="0" fontId="0" fillId="0" borderId="8" xfId="0" applyBorder="1" applyAlignment="1" applyProtection="1">
      <alignment horizontal="center" vertical="center" wrapText="1"/>
      <protection hidden="1"/>
    </xf>
    <xf numFmtId="0" fontId="0" fillId="0" borderId="24" xfId="0" applyBorder="1" applyAlignment="1" applyProtection="1">
      <alignment horizontal="center" vertical="center" wrapText="1"/>
      <protection hidden="1"/>
    </xf>
    <xf numFmtId="0" fontId="0" fillId="0" borderId="19" xfId="0" applyFill="1" applyBorder="1" applyAlignment="1" applyProtection="1">
      <alignment horizontal="center" vertical="center" wrapText="1"/>
      <protection hidden="1"/>
    </xf>
    <xf numFmtId="0" fontId="0" fillId="0" borderId="2" xfId="0" applyFill="1" applyBorder="1" applyAlignment="1" applyProtection="1">
      <alignment horizontal="center" vertical="center" wrapText="1"/>
      <protection hidden="1"/>
    </xf>
    <xf numFmtId="0" fontId="0" fillId="0" borderId="8" xfId="0" applyFont="1" applyFill="1" applyBorder="1" applyAlignment="1" applyProtection="1">
      <alignment horizontal="center" vertical="center" wrapText="1"/>
      <protection hidden="1"/>
    </xf>
    <xf numFmtId="0" fontId="0" fillId="0" borderId="10" xfId="0" applyFont="1" applyFill="1" applyBorder="1" applyAlignment="1" applyProtection="1">
      <alignment horizontal="center" vertical="center" wrapText="1"/>
      <protection hidden="1"/>
    </xf>
    <xf numFmtId="0" fontId="1" fillId="4" borderId="5" xfId="0" applyFont="1" applyFill="1" applyBorder="1" applyAlignment="1" applyProtection="1">
      <alignment horizontal="center" vertical="center" wrapText="1" readingOrder="1"/>
      <protection hidden="1"/>
    </xf>
    <xf numFmtId="0" fontId="1" fillId="4" borderId="23" xfId="0" applyFont="1" applyFill="1" applyBorder="1" applyAlignment="1" applyProtection="1">
      <alignment horizontal="center" vertical="center" wrapText="1" readingOrder="1"/>
      <protection hidden="1"/>
    </xf>
    <xf numFmtId="0" fontId="0" fillId="2" borderId="4" xfId="0" applyFill="1" applyBorder="1" applyAlignment="1" applyProtection="1">
      <alignment horizontal="center" vertical="center"/>
      <protection hidden="1"/>
    </xf>
    <xf numFmtId="0" fontId="0" fillId="2" borderId="23" xfId="0" applyFill="1" applyBorder="1" applyAlignment="1" applyProtection="1">
      <alignment horizontal="center" vertical="center"/>
      <protection hidden="1"/>
    </xf>
    <xf numFmtId="2" fontId="0" fillId="0" borderId="4" xfId="0" applyNumberFormat="1" applyFill="1" applyBorder="1" applyAlignment="1" applyProtection="1">
      <alignment horizontal="center" vertical="center"/>
      <protection hidden="1"/>
    </xf>
    <xf numFmtId="2" fontId="0" fillId="0" borderId="5" xfId="0" applyNumberFormat="1" applyFill="1" applyBorder="1" applyAlignment="1" applyProtection="1">
      <alignment horizontal="center" vertical="center"/>
      <protection hidden="1"/>
    </xf>
    <xf numFmtId="2" fontId="0" fillId="0" borderId="23" xfId="0" applyNumberFormat="1" applyFill="1" applyBorder="1" applyAlignment="1" applyProtection="1">
      <alignment horizontal="center" vertical="center"/>
      <protection hidden="1"/>
    </xf>
    <xf numFmtId="2" fontId="0" fillId="0" borderId="26" xfId="0" applyNumberFormat="1" applyFill="1" applyBorder="1" applyAlignment="1" applyProtection="1">
      <alignment horizontal="center" vertical="center"/>
      <protection hidden="1"/>
    </xf>
    <xf numFmtId="2" fontId="0" fillId="3" borderId="4" xfId="0" applyNumberFormat="1" applyFill="1" applyBorder="1" applyAlignment="1" applyProtection="1">
      <alignment horizontal="center" vertical="center"/>
      <protection hidden="1"/>
    </xf>
    <xf numFmtId="2" fontId="0" fillId="3" borderId="5" xfId="0" applyNumberFormat="1" applyFill="1" applyBorder="1" applyAlignment="1" applyProtection="1">
      <alignment horizontal="center" vertical="center"/>
      <protection hidden="1"/>
    </xf>
    <xf numFmtId="2" fontId="0" fillId="3" borderId="9" xfId="0" applyNumberFormat="1" applyFill="1" applyBorder="1" applyAlignment="1" applyProtection="1">
      <alignment horizontal="center" vertical="center"/>
      <protection hidden="1"/>
    </xf>
    <xf numFmtId="2" fontId="0" fillId="0" borderId="58" xfId="0" applyNumberFormat="1" applyFill="1" applyBorder="1" applyAlignment="1" applyProtection="1">
      <alignment horizontal="center" vertical="center"/>
      <protection hidden="1"/>
    </xf>
    <xf numFmtId="2" fontId="0" fillId="2" borderId="4" xfId="0" applyNumberFormat="1" applyFill="1" applyBorder="1" applyAlignment="1" applyProtection="1">
      <alignment horizontal="center" vertical="center"/>
      <protection hidden="1"/>
    </xf>
    <xf numFmtId="2" fontId="0" fillId="2" borderId="5" xfId="0" applyNumberFormat="1" applyFill="1" applyBorder="1" applyAlignment="1" applyProtection="1">
      <alignment horizontal="center" vertical="center"/>
      <protection hidden="1"/>
    </xf>
    <xf numFmtId="2" fontId="0" fillId="2" borderId="23" xfId="0" applyNumberFormat="1" applyFill="1" applyBorder="1" applyAlignment="1" applyProtection="1">
      <alignment horizontal="center" vertical="center"/>
      <protection hidden="1"/>
    </xf>
    <xf numFmtId="2" fontId="0" fillId="6" borderId="34" xfId="0" applyNumberFormat="1" applyFill="1" applyBorder="1" applyAlignment="1" applyProtection="1">
      <alignment horizontal="center" vertical="center"/>
      <protection hidden="1"/>
    </xf>
    <xf numFmtId="2" fontId="0" fillId="6" borderId="5" xfId="0" applyNumberFormat="1" applyFill="1" applyBorder="1" applyAlignment="1" applyProtection="1">
      <alignment horizontal="center" vertical="center"/>
      <protection hidden="1"/>
    </xf>
    <xf numFmtId="2" fontId="0" fillId="6" borderId="9" xfId="0" applyNumberFormat="1" applyFill="1" applyBorder="1" applyAlignment="1" applyProtection="1">
      <alignment horizontal="center" vertical="center"/>
      <protection hidden="1"/>
    </xf>
    <xf numFmtId="164" fontId="0" fillId="2" borderId="4" xfId="0" applyNumberFormat="1" applyFill="1" applyBorder="1" applyAlignment="1" applyProtection="1">
      <alignment horizontal="center" vertical="center"/>
      <protection hidden="1"/>
    </xf>
    <xf numFmtId="164" fontId="0" fillId="2" borderId="5" xfId="0" applyNumberFormat="1" applyFill="1" applyBorder="1" applyAlignment="1" applyProtection="1">
      <alignment horizontal="center" vertical="center"/>
      <protection hidden="1"/>
    </xf>
    <xf numFmtId="164" fontId="0" fillId="2" borderId="59" xfId="0" applyNumberFormat="1" applyFill="1" applyBorder="1" applyAlignment="1" applyProtection="1">
      <alignment horizontal="center" vertical="center"/>
      <protection hidden="1"/>
    </xf>
    <xf numFmtId="0" fontId="0" fillId="0" borderId="4" xfId="0"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9" xfId="0" applyBorder="1" applyAlignment="1" applyProtection="1">
      <alignment horizontal="center" vertical="center" wrapText="1"/>
      <protection hidden="1"/>
    </xf>
    <xf numFmtId="0" fontId="1" fillId="5" borderId="2" xfId="0" applyFont="1" applyFill="1" applyBorder="1" applyAlignment="1" applyProtection="1">
      <alignment horizontal="center" vertical="center" wrapText="1" readingOrder="1"/>
      <protection hidden="1"/>
    </xf>
    <xf numFmtId="0" fontId="1" fillId="5" borderId="22" xfId="0" applyFont="1" applyFill="1" applyBorder="1" applyAlignment="1" applyProtection="1">
      <alignment horizontal="center" vertical="center" wrapText="1" readingOrder="1"/>
      <protection hidden="1"/>
    </xf>
    <xf numFmtId="0" fontId="0" fillId="2" borderId="6"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2" fontId="0" fillId="0" borderId="6" xfId="0" applyNumberFormat="1" applyFill="1" applyBorder="1" applyAlignment="1" applyProtection="1">
      <alignment horizontal="center" vertical="center"/>
      <protection hidden="1"/>
    </xf>
    <xf numFmtId="2" fontId="0" fillId="0" borderId="1" xfId="0" applyNumberFormat="1" applyFill="1" applyBorder="1" applyAlignment="1" applyProtection="1">
      <alignment horizontal="center" vertical="center"/>
      <protection hidden="1"/>
    </xf>
    <xf numFmtId="2" fontId="0" fillId="0" borderId="21" xfId="0" applyNumberFormat="1" applyFill="1" applyBorder="1" applyAlignment="1" applyProtection="1">
      <alignment horizontal="center" vertical="center"/>
      <protection hidden="1"/>
    </xf>
    <xf numFmtId="2" fontId="0" fillId="3" borderId="6" xfId="0" applyNumberFormat="1" applyFill="1" applyBorder="1" applyAlignment="1" applyProtection="1">
      <alignment horizontal="center" vertical="center"/>
      <protection hidden="1"/>
    </xf>
    <xf numFmtId="2" fontId="0" fillId="3" borderId="1" xfId="0" applyNumberFormat="1" applyFill="1" applyBorder="1" applyAlignment="1" applyProtection="1">
      <alignment horizontal="center" vertical="center"/>
      <protection hidden="1"/>
    </xf>
    <xf numFmtId="2" fontId="0" fillId="3" borderId="11" xfId="0" applyNumberFormat="1" applyFill="1" applyBorder="1" applyAlignment="1" applyProtection="1">
      <alignment horizontal="center" vertical="center"/>
      <protection hidden="1"/>
    </xf>
    <xf numFmtId="2" fontId="0" fillId="0" borderId="39" xfId="0" applyNumberFormat="1" applyFill="1" applyBorder="1" applyAlignment="1" applyProtection="1">
      <alignment horizontal="center" vertical="center"/>
      <protection hidden="1"/>
    </xf>
    <xf numFmtId="2" fontId="0" fillId="14" borderId="6" xfId="0" applyNumberFormat="1" applyFill="1" applyBorder="1" applyAlignment="1" applyProtection="1">
      <alignment horizontal="center" vertical="center"/>
      <protection hidden="1"/>
    </xf>
    <xf numFmtId="2" fontId="0" fillId="14" borderId="1" xfId="0" applyNumberFormat="1" applyFill="1" applyBorder="1" applyAlignment="1" applyProtection="1">
      <alignment horizontal="center" vertical="center"/>
      <protection hidden="1"/>
    </xf>
    <xf numFmtId="2" fontId="0" fillId="14" borderId="21" xfId="0" applyNumberFormat="1" applyFill="1" applyBorder="1" applyAlignment="1" applyProtection="1">
      <alignment horizontal="center" vertical="center"/>
      <protection hidden="1"/>
    </xf>
    <xf numFmtId="2" fontId="0" fillId="7" borderId="35" xfId="0" applyNumberFormat="1" applyFill="1" applyBorder="1" applyAlignment="1" applyProtection="1">
      <alignment horizontal="center" vertical="center"/>
      <protection hidden="1"/>
    </xf>
    <xf numFmtId="2" fontId="0" fillId="7" borderId="1" xfId="0" applyNumberFormat="1" applyFill="1" applyBorder="1" applyAlignment="1" applyProtection="1">
      <alignment horizontal="center" vertical="center"/>
      <protection hidden="1"/>
    </xf>
    <xf numFmtId="2" fontId="0" fillId="7" borderId="11" xfId="0" applyNumberFormat="1" applyFill="1" applyBorder="1" applyAlignment="1" applyProtection="1">
      <alignment horizontal="center" vertical="center"/>
      <protection hidden="1"/>
    </xf>
    <xf numFmtId="164" fontId="0" fillId="2" borderId="6" xfId="0" applyNumberFormat="1" applyFill="1" applyBorder="1" applyAlignment="1" applyProtection="1">
      <alignment horizontal="center" vertical="center"/>
      <protection hidden="1"/>
    </xf>
    <xf numFmtId="164" fontId="0" fillId="2" borderId="1" xfId="0" applyNumberFormat="1" applyFill="1" applyBorder="1" applyAlignment="1" applyProtection="1">
      <alignment horizontal="center" vertical="center"/>
      <protection hidden="1"/>
    </xf>
    <xf numFmtId="164" fontId="0" fillId="2" borderId="40" xfId="0" applyNumberFormat="1" applyFill="1" applyBorder="1" applyAlignment="1" applyProtection="1">
      <alignment horizontal="center" vertical="center"/>
      <protection hidden="1"/>
    </xf>
    <xf numFmtId="0" fontId="0" fillId="0" borderId="25" xfId="0" applyBorder="1" applyAlignment="1" applyProtection="1">
      <alignment horizontal="center" vertical="center" wrapText="1"/>
      <protection hidden="1"/>
    </xf>
    <xf numFmtId="0" fontId="0" fillId="0" borderId="38" xfId="0" applyBorder="1" applyAlignment="1" applyProtection="1">
      <alignment horizontal="center" vertical="center" wrapText="1"/>
      <protection hidden="1"/>
    </xf>
    <xf numFmtId="0" fontId="0" fillId="0" borderId="51" xfId="0" applyBorder="1" applyAlignment="1" applyProtection="1">
      <alignment horizontal="center" vertical="center" wrapText="1"/>
      <protection hidden="1"/>
    </xf>
    <xf numFmtId="0" fontId="1" fillId="4" borderId="1" xfId="0" applyFont="1" applyFill="1" applyBorder="1" applyAlignment="1" applyProtection="1">
      <alignment horizontal="center" vertical="center" wrapText="1" readingOrder="1"/>
      <protection hidden="1"/>
    </xf>
    <xf numFmtId="0" fontId="1" fillId="4" borderId="24" xfId="0" applyFont="1" applyFill="1" applyBorder="1" applyAlignment="1" applyProtection="1">
      <alignment horizontal="center" vertical="center" wrapText="1" readingOrder="1"/>
      <protection hidden="1"/>
    </xf>
    <xf numFmtId="2" fontId="0" fillId="0" borderId="19" xfId="0" applyNumberFormat="1" applyFill="1" applyBorder="1" applyAlignment="1" applyProtection="1">
      <alignment horizontal="center" vertical="center"/>
      <protection hidden="1"/>
    </xf>
    <xf numFmtId="2" fontId="0" fillId="0" borderId="2" xfId="0" applyNumberFormat="1" applyFill="1" applyBorder="1" applyAlignment="1" applyProtection="1">
      <alignment horizontal="center" vertical="center"/>
      <protection hidden="1"/>
    </xf>
    <xf numFmtId="2" fontId="0" fillId="0" borderId="22" xfId="0" applyNumberFormat="1" applyFill="1" applyBorder="1" applyAlignment="1" applyProtection="1">
      <alignment horizontal="center" vertical="center"/>
      <protection hidden="1"/>
    </xf>
    <xf numFmtId="2" fontId="0" fillId="3" borderId="7" xfId="0" applyNumberFormat="1" applyFill="1" applyBorder="1" applyAlignment="1" applyProtection="1">
      <alignment horizontal="center" vertical="center"/>
      <protection hidden="1"/>
    </xf>
    <xf numFmtId="2" fontId="0" fillId="3" borderId="8" xfId="0" applyNumberFormat="1" applyFill="1" applyBorder="1" applyAlignment="1" applyProtection="1">
      <alignment horizontal="center" vertical="center"/>
      <protection hidden="1"/>
    </xf>
    <xf numFmtId="2" fontId="0" fillId="3" borderId="10" xfId="0" applyNumberFormat="1" applyFill="1" applyBorder="1" applyAlignment="1" applyProtection="1">
      <alignment horizontal="center" vertical="center"/>
      <protection hidden="1"/>
    </xf>
    <xf numFmtId="2" fontId="0" fillId="0" borderId="75" xfId="0" applyNumberFormat="1" applyFill="1" applyBorder="1" applyAlignment="1" applyProtection="1">
      <alignment horizontal="center" vertical="center"/>
      <protection hidden="1"/>
    </xf>
    <xf numFmtId="2" fontId="0" fillId="2" borderId="7" xfId="0" applyNumberFormat="1" applyFill="1" applyBorder="1" applyAlignment="1" applyProtection="1">
      <alignment horizontal="center" vertical="center"/>
      <protection hidden="1"/>
    </xf>
    <xf numFmtId="2" fontId="0" fillId="2" borderId="8" xfId="0" applyNumberFormat="1" applyFill="1" applyBorder="1" applyAlignment="1" applyProtection="1">
      <alignment horizontal="center" vertical="center"/>
      <protection hidden="1"/>
    </xf>
    <xf numFmtId="2" fontId="0" fillId="2" borderId="24" xfId="0" applyNumberFormat="1" applyFill="1" applyBorder="1" applyAlignment="1" applyProtection="1">
      <alignment horizontal="center" vertical="center"/>
      <protection hidden="1"/>
    </xf>
    <xf numFmtId="2" fontId="0" fillId="0" borderId="7" xfId="0" applyNumberFormat="1" applyFill="1" applyBorder="1" applyAlignment="1" applyProtection="1">
      <alignment horizontal="center" vertical="center"/>
      <protection hidden="1"/>
    </xf>
    <xf numFmtId="2" fontId="0" fillId="0" borderId="8" xfId="0" applyNumberFormat="1" applyFill="1" applyBorder="1" applyAlignment="1" applyProtection="1">
      <alignment horizontal="center" vertical="center"/>
      <protection hidden="1"/>
    </xf>
    <xf numFmtId="2" fontId="0" fillId="0" borderId="24" xfId="0" applyNumberFormat="1" applyFill="1" applyBorder="1" applyAlignment="1" applyProtection="1">
      <alignment horizontal="center" vertical="center"/>
      <protection hidden="1"/>
    </xf>
    <xf numFmtId="2" fontId="0" fillId="6" borderId="35" xfId="0" applyNumberFormat="1" applyFill="1" applyBorder="1" applyAlignment="1" applyProtection="1">
      <alignment horizontal="center" vertical="center"/>
      <protection hidden="1"/>
    </xf>
    <xf numFmtId="2" fontId="0" fillId="6" borderId="1" xfId="0" applyNumberFormat="1" applyFill="1" applyBorder="1" applyAlignment="1" applyProtection="1">
      <alignment horizontal="center" vertical="center"/>
      <protection hidden="1"/>
    </xf>
    <xf numFmtId="2" fontId="0" fillId="6" borderId="11" xfId="0" applyNumberFormat="1" applyFill="1" applyBorder="1" applyAlignment="1" applyProtection="1">
      <alignment horizontal="center" vertical="center"/>
      <protection hidden="1"/>
    </xf>
    <xf numFmtId="164" fontId="0" fillId="2" borderId="25" xfId="0" applyNumberFormat="1" applyFill="1" applyBorder="1" applyAlignment="1" applyProtection="1">
      <alignment horizontal="center" vertical="center"/>
      <protection hidden="1"/>
    </xf>
    <xf numFmtId="164" fontId="0" fillId="2" borderId="3" xfId="0" applyNumberFormat="1" applyFill="1" applyBorder="1" applyAlignment="1" applyProtection="1">
      <alignment horizontal="center" vertical="center"/>
      <protection hidden="1"/>
    </xf>
    <xf numFmtId="164" fontId="0" fillId="2" borderId="51" xfId="0" applyNumberFormat="1" applyFill="1" applyBorder="1" applyAlignment="1" applyProtection="1">
      <alignment horizontal="center" vertical="center"/>
      <protection hidden="1"/>
    </xf>
    <xf numFmtId="0" fontId="0" fillId="0" borderId="17" xfId="0" applyBorder="1" applyAlignment="1" applyProtection="1">
      <alignment horizontal="center" vertical="center" wrapText="1"/>
      <protection hidden="1"/>
    </xf>
    <xf numFmtId="0" fontId="0" fillId="0" borderId="60" xfId="0" applyBorder="1" applyAlignment="1" applyProtection="1">
      <alignment horizontal="center" vertical="center" wrapText="1"/>
      <protection hidden="1"/>
    </xf>
    <xf numFmtId="0" fontId="0" fillId="0" borderId="65" xfId="0" applyBorder="1" applyAlignment="1" applyProtection="1">
      <alignment horizontal="center" vertical="center" wrapText="1"/>
      <protection hidden="1"/>
    </xf>
    <xf numFmtId="0" fontId="1" fillId="12" borderId="14" xfId="0" applyFont="1" applyFill="1" applyBorder="1" applyAlignment="1" applyProtection="1">
      <alignment horizontal="center" vertical="center" wrapText="1" readingOrder="1"/>
      <protection hidden="1"/>
    </xf>
    <xf numFmtId="0" fontId="1" fillId="12" borderId="32" xfId="0" applyFont="1" applyFill="1" applyBorder="1" applyAlignment="1" applyProtection="1">
      <alignment horizontal="center" vertical="center" wrapText="1" readingOrder="1"/>
      <protection hidden="1"/>
    </xf>
    <xf numFmtId="2" fontId="0" fillId="0" borderId="9" xfId="0" applyNumberFormat="1" applyFill="1" applyBorder="1" applyAlignment="1" applyProtection="1">
      <alignment horizontal="center" vertical="center"/>
      <protection hidden="1"/>
    </xf>
    <xf numFmtId="2" fontId="0" fillId="3" borderId="25" xfId="0" applyNumberFormat="1" applyFill="1" applyBorder="1" applyAlignment="1" applyProtection="1">
      <alignment horizontal="center" vertical="center"/>
      <protection hidden="1"/>
    </xf>
    <xf numFmtId="2" fontId="0" fillId="3" borderId="3" xfId="0" applyNumberFormat="1" applyFill="1" applyBorder="1" applyAlignment="1" applyProtection="1">
      <alignment horizontal="center" vertical="center"/>
      <protection hidden="1"/>
    </xf>
    <xf numFmtId="2" fontId="0" fillId="3" borderId="20" xfId="0" applyNumberFormat="1" applyFill="1" applyBorder="1" applyAlignment="1" applyProtection="1">
      <alignment horizontal="center" vertical="center"/>
      <protection hidden="1"/>
    </xf>
    <xf numFmtId="2" fontId="0" fillId="0" borderId="70" xfId="0" applyNumberFormat="1" applyFill="1" applyBorder="1" applyAlignment="1" applyProtection="1">
      <alignment horizontal="center" vertical="center"/>
      <protection hidden="1"/>
    </xf>
    <xf numFmtId="2" fontId="0" fillId="14" borderId="25" xfId="0" applyNumberFormat="1" applyFill="1" applyBorder="1" applyAlignment="1" applyProtection="1">
      <alignment horizontal="center" vertical="center"/>
      <protection hidden="1"/>
    </xf>
    <xf numFmtId="2" fontId="0" fillId="14" borderId="3" xfId="0" applyNumberFormat="1" applyFill="1" applyBorder="1" applyAlignment="1" applyProtection="1">
      <alignment horizontal="center" vertical="center"/>
      <protection hidden="1"/>
    </xf>
    <xf numFmtId="2" fontId="0" fillId="14" borderId="20" xfId="0" applyNumberFormat="1" applyFill="1" applyBorder="1" applyAlignment="1" applyProtection="1">
      <alignment horizontal="center" vertical="center"/>
      <protection hidden="1"/>
    </xf>
    <xf numFmtId="2" fontId="0" fillId="0" borderId="38" xfId="0" applyNumberFormat="1" applyFill="1" applyBorder="1" applyAlignment="1" applyProtection="1">
      <alignment horizontal="center" vertical="center"/>
      <protection hidden="1"/>
    </xf>
    <xf numFmtId="2" fontId="0" fillId="0" borderId="3" xfId="0" applyNumberFormat="1" applyFill="1" applyBorder="1" applyAlignment="1" applyProtection="1">
      <alignment horizontal="center" vertical="center"/>
      <protection hidden="1"/>
    </xf>
    <xf numFmtId="2" fontId="0" fillId="0" borderId="20" xfId="0" applyNumberFormat="1" applyFill="1" applyBorder="1" applyAlignment="1" applyProtection="1">
      <alignment horizontal="center" vertical="center"/>
      <protection hidden="1"/>
    </xf>
    <xf numFmtId="2" fontId="0" fillId="7" borderId="34" xfId="0" applyNumberFormat="1" applyFill="1" applyBorder="1" applyAlignment="1" applyProtection="1">
      <alignment horizontal="center" vertical="center"/>
      <protection hidden="1"/>
    </xf>
    <xf numFmtId="2" fontId="0" fillId="7" borderId="5" xfId="0" applyNumberFormat="1" applyFill="1" applyBorder="1" applyAlignment="1" applyProtection="1">
      <alignment horizontal="center" vertical="center"/>
      <protection hidden="1"/>
    </xf>
    <xf numFmtId="2" fontId="0" fillId="7" borderId="9" xfId="0" applyNumberFormat="1" applyFill="1" applyBorder="1" applyAlignment="1" applyProtection="1">
      <alignment horizontal="center" vertical="center"/>
      <protection hidden="1"/>
    </xf>
    <xf numFmtId="164" fontId="0" fillId="2" borderId="73" xfId="0" applyNumberFormat="1" applyFill="1" applyBorder="1" applyAlignment="1" applyProtection="1">
      <alignment horizontal="center" vertical="center"/>
      <protection hidden="1"/>
    </xf>
    <xf numFmtId="0" fontId="1" fillId="12" borderId="1" xfId="0" applyFont="1" applyFill="1" applyBorder="1" applyAlignment="1" applyProtection="1">
      <alignment horizontal="center" vertical="center" wrapText="1" readingOrder="1"/>
      <protection hidden="1"/>
    </xf>
    <xf numFmtId="0" fontId="1" fillId="12" borderId="24" xfId="0" applyFont="1" applyFill="1" applyBorder="1" applyAlignment="1" applyProtection="1">
      <alignment horizontal="center" vertical="center" wrapText="1" readingOrder="1"/>
      <protection hidden="1"/>
    </xf>
    <xf numFmtId="2" fontId="0" fillId="0" borderId="10" xfId="0" applyNumberFormat="1" applyFill="1" applyBorder="1" applyAlignment="1" applyProtection="1">
      <alignment horizontal="center" vertical="center"/>
      <protection hidden="1"/>
    </xf>
    <xf numFmtId="2" fontId="0" fillId="2" borderId="10" xfId="0" applyNumberFormat="1" applyFill="1" applyBorder="1" applyAlignment="1" applyProtection="1">
      <alignment horizontal="center" vertical="center"/>
      <protection hidden="1"/>
    </xf>
    <xf numFmtId="2" fontId="0" fillId="0" borderId="35" xfId="0" applyNumberFormat="1" applyFill="1" applyBorder="1" applyAlignment="1" applyProtection="1">
      <alignment horizontal="center" vertical="center"/>
      <protection hidden="1"/>
    </xf>
    <xf numFmtId="2" fontId="0" fillId="0" borderId="11" xfId="0" applyNumberFormat="1" applyFill="1" applyBorder="1" applyAlignment="1" applyProtection="1">
      <alignment horizontal="center" vertical="center"/>
      <protection hidden="1"/>
    </xf>
    <xf numFmtId="164" fontId="0" fillId="2" borderId="17" xfId="0" applyNumberFormat="1" applyFill="1" applyBorder="1" applyAlignment="1" applyProtection="1">
      <alignment horizontal="center" vertical="center"/>
      <protection hidden="1"/>
    </xf>
    <xf numFmtId="164" fontId="0" fillId="2" borderId="13" xfId="0" applyNumberFormat="1" applyFill="1" applyBorder="1" applyAlignment="1" applyProtection="1">
      <alignment horizontal="center" vertical="center"/>
      <protection hidden="1"/>
    </xf>
    <xf numFmtId="164" fontId="0" fillId="2" borderId="69" xfId="0" applyNumberFormat="1" applyFill="1" applyBorder="1" applyAlignment="1" applyProtection="1">
      <alignment horizontal="center" vertical="center"/>
      <protection hidden="1"/>
    </xf>
    <xf numFmtId="0" fontId="1" fillId="8" borderId="14" xfId="0" applyFont="1" applyFill="1" applyBorder="1" applyAlignment="1" applyProtection="1">
      <alignment horizontal="center" vertical="center" wrapText="1" readingOrder="1"/>
      <protection hidden="1"/>
    </xf>
    <xf numFmtId="0" fontId="1" fillId="8" borderId="32" xfId="0" applyFont="1" applyFill="1" applyBorder="1" applyAlignment="1" applyProtection="1">
      <alignment horizontal="center" vertical="center" wrapText="1" readingOrder="1"/>
      <protection hidden="1"/>
    </xf>
    <xf numFmtId="0" fontId="0" fillId="2" borderId="9" xfId="0" applyFill="1" applyBorder="1" applyAlignment="1" applyProtection="1">
      <alignment horizontal="center" vertical="center"/>
      <protection hidden="1"/>
    </xf>
    <xf numFmtId="2" fontId="0" fillId="0" borderId="34" xfId="0" applyNumberFormat="1" applyFill="1" applyBorder="1" applyAlignment="1" applyProtection="1">
      <alignment horizontal="center" vertical="center"/>
      <protection hidden="1"/>
    </xf>
    <xf numFmtId="0" fontId="1" fillId="13" borderId="2" xfId="0" applyFont="1" applyFill="1" applyBorder="1" applyAlignment="1" applyProtection="1">
      <alignment horizontal="center" vertical="center" wrapText="1" readingOrder="1"/>
      <protection hidden="1"/>
    </xf>
    <xf numFmtId="0" fontId="1" fillId="13" borderId="21" xfId="0" applyFont="1" applyFill="1" applyBorder="1" applyAlignment="1" applyProtection="1">
      <alignment horizontal="center" vertical="center" wrapText="1" readingOrder="1"/>
      <protection hidden="1"/>
    </xf>
    <xf numFmtId="0" fontId="0" fillId="2" borderId="11" xfId="0" applyFill="1" applyBorder="1" applyAlignment="1" applyProtection="1">
      <alignment horizontal="center" vertical="center"/>
      <protection hidden="1"/>
    </xf>
    <xf numFmtId="2" fontId="0" fillId="2" borderId="6" xfId="0" applyNumberFormat="1" applyFill="1" applyBorder="1" applyAlignment="1" applyProtection="1">
      <alignment horizontal="center" vertical="center"/>
      <protection hidden="1"/>
    </xf>
    <xf numFmtId="2" fontId="0" fillId="2" borderId="1" xfId="0" applyNumberFormat="1" applyFill="1" applyBorder="1" applyAlignment="1" applyProtection="1">
      <alignment horizontal="center" vertical="center"/>
      <protection hidden="1"/>
    </xf>
    <xf numFmtId="2" fontId="0" fillId="2" borderId="11" xfId="0" applyNumberFormat="1" applyFill="1" applyBorder="1" applyAlignment="1" applyProtection="1">
      <alignment horizontal="center" vertical="center"/>
      <protection hidden="1"/>
    </xf>
    <xf numFmtId="0" fontId="1" fillId="12" borderId="2" xfId="0" applyFont="1" applyFill="1" applyBorder="1" applyAlignment="1" applyProtection="1">
      <alignment horizontal="center" vertical="center" wrapText="1" readingOrder="1"/>
      <protection hidden="1"/>
    </xf>
    <xf numFmtId="0" fontId="1" fillId="12" borderId="22" xfId="0" applyFont="1" applyFill="1" applyBorder="1" applyAlignment="1" applyProtection="1">
      <alignment horizontal="center" vertical="center" wrapText="1" readingOrder="1"/>
      <protection hidden="1"/>
    </xf>
    <xf numFmtId="2" fontId="0" fillId="14" borderId="11" xfId="0" applyNumberFormat="1" applyFill="1" applyBorder="1" applyAlignment="1" applyProtection="1">
      <alignment horizontal="center" vertical="center"/>
      <protection hidden="1"/>
    </xf>
    <xf numFmtId="0" fontId="1" fillId="8" borderId="2" xfId="0" applyFont="1" applyFill="1" applyBorder="1" applyAlignment="1" applyProtection="1">
      <alignment horizontal="center" vertical="center" wrapText="1" readingOrder="1"/>
      <protection hidden="1"/>
    </xf>
    <xf numFmtId="0" fontId="1" fillId="8" borderId="22" xfId="0" applyFont="1" applyFill="1" applyBorder="1" applyAlignment="1" applyProtection="1">
      <alignment horizontal="center" vertical="center" wrapText="1" readingOrder="1"/>
      <protection hidden="1"/>
    </xf>
    <xf numFmtId="164" fontId="0" fillId="2" borderId="16" xfId="0" applyNumberFormat="1" applyFill="1" applyBorder="1" applyAlignment="1" applyProtection="1">
      <alignment horizontal="center" vertical="center"/>
      <protection hidden="1"/>
    </xf>
    <xf numFmtId="164" fontId="0" fillId="2" borderId="12" xfId="0" applyNumberFormat="1" applyFill="1" applyBorder="1" applyAlignment="1" applyProtection="1">
      <alignment horizontal="center" vertical="center"/>
      <protection hidden="1"/>
    </xf>
    <xf numFmtId="164" fontId="0" fillId="2" borderId="0" xfId="0" applyNumberFormat="1" applyFill="1" applyBorder="1" applyAlignment="1" applyProtection="1">
      <alignment horizontal="center" vertical="center"/>
      <protection hidden="1"/>
    </xf>
    <xf numFmtId="0" fontId="1" fillId="4" borderId="21" xfId="0" applyFont="1" applyFill="1" applyBorder="1" applyAlignment="1" applyProtection="1">
      <alignment horizontal="center" vertical="center" wrapText="1" readingOrder="1"/>
      <protection hidden="1"/>
    </xf>
    <xf numFmtId="0" fontId="1" fillId="4" borderId="3" xfId="0" applyFont="1" applyFill="1" applyBorder="1" applyAlignment="1" applyProtection="1">
      <alignment horizontal="center" vertical="center" wrapText="1" readingOrder="1"/>
      <protection hidden="1"/>
    </xf>
    <xf numFmtId="2" fontId="0" fillId="0" borderId="76" xfId="0" applyNumberFormat="1" applyFill="1" applyBorder="1" applyAlignment="1" applyProtection="1">
      <alignment horizontal="center" vertical="center"/>
      <protection hidden="1"/>
    </xf>
    <xf numFmtId="164" fontId="0" fillId="2" borderId="7" xfId="0" applyNumberFormat="1" applyFill="1" applyBorder="1" applyAlignment="1" applyProtection="1">
      <alignment horizontal="center" vertical="center"/>
      <protection hidden="1"/>
    </xf>
    <xf numFmtId="164" fontId="0" fillId="2" borderId="8" xfId="0" applyNumberFormat="1" applyFill="1" applyBorder="1" applyAlignment="1" applyProtection="1">
      <alignment horizontal="center" vertical="center"/>
      <protection hidden="1"/>
    </xf>
    <xf numFmtId="164" fontId="0" fillId="2" borderId="74" xfId="0" applyNumberFormat="1" applyFill="1" applyBorder="1" applyAlignment="1" applyProtection="1">
      <alignment horizontal="center" vertical="center"/>
      <protection hidden="1"/>
    </xf>
    <xf numFmtId="0" fontId="1" fillId="13" borderId="1" xfId="0" applyFont="1" applyFill="1" applyBorder="1" applyAlignment="1" applyProtection="1">
      <alignment horizontal="center" vertical="center" wrapText="1" readingOrder="1"/>
      <protection hidden="1"/>
    </xf>
    <xf numFmtId="0" fontId="1" fillId="0" borderId="41" xfId="0" applyFont="1" applyBorder="1" applyAlignment="1" applyProtection="1">
      <alignment horizontal="center" vertical="center" wrapText="1" readingOrder="1"/>
      <protection hidden="1"/>
    </xf>
    <xf numFmtId="0" fontId="1" fillId="12" borderId="34" xfId="0" applyFont="1" applyFill="1" applyBorder="1" applyAlignment="1" applyProtection="1">
      <alignment horizontal="center" vertical="center" wrapText="1" readingOrder="1"/>
      <protection hidden="1"/>
    </xf>
    <xf numFmtId="0" fontId="1" fillId="12" borderId="23" xfId="0" applyFont="1" applyFill="1" applyBorder="1" applyAlignment="1" applyProtection="1">
      <alignment horizontal="center" vertical="center" wrapText="1" readingOrder="1"/>
      <protection hidden="1"/>
    </xf>
    <xf numFmtId="0" fontId="0" fillId="0" borderId="15" xfId="0" applyBorder="1" applyAlignment="1" applyProtection="1">
      <alignment horizontal="center" vertical="center" readingOrder="1"/>
      <protection hidden="1"/>
    </xf>
    <xf numFmtId="0" fontId="0" fillId="0" borderId="48" xfId="0" applyBorder="1" applyAlignment="1" applyProtection="1">
      <alignment horizontal="center" vertical="center" readingOrder="1"/>
      <protection hidden="1"/>
    </xf>
    <xf numFmtId="0" fontId="0" fillId="0" borderId="15" xfId="0" applyBorder="1" applyAlignment="1" applyProtection="1">
      <alignment horizontal="center" vertical="center" wrapText="1"/>
      <protection hidden="1"/>
    </xf>
    <xf numFmtId="0" fontId="0" fillId="0" borderId="48" xfId="0" applyBorder="1" applyAlignment="1" applyProtection="1">
      <alignment horizontal="center" vertical="center" wrapText="1" readingOrder="1"/>
      <protection hidden="1"/>
    </xf>
    <xf numFmtId="0" fontId="0" fillId="2" borderId="43" xfId="0" applyFill="1" applyBorder="1" applyAlignment="1" applyProtection="1">
      <alignment horizontal="center" vertical="center" readingOrder="1"/>
      <protection hidden="1"/>
    </xf>
    <xf numFmtId="0" fontId="0" fillId="2" borderId="45" xfId="0" applyFill="1" applyBorder="1" applyAlignment="1" applyProtection="1">
      <alignment horizontal="center" vertical="center" readingOrder="1"/>
      <protection hidden="1"/>
    </xf>
    <xf numFmtId="2" fontId="0" fillId="0" borderId="77" xfId="0" applyNumberFormat="1" applyFill="1" applyBorder="1" applyAlignment="1" applyProtection="1">
      <alignment horizontal="center" vertical="center"/>
      <protection hidden="1"/>
    </xf>
    <xf numFmtId="2" fontId="0" fillId="3" borderId="7" xfId="0" applyNumberFormat="1" applyFill="1" applyBorder="1" applyAlignment="1" applyProtection="1">
      <alignment horizontal="center" vertical="center" readingOrder="1"/>
      <protection hidden="1"/>
    </xf>
    <xf numFmtId="2" fontId="0" fillId="3" borderId="8" xfId="0" applyNumberFormat="1" applyFill="1" applyBorder="1" applyAlignment="1" applyProtection="1">
      <alignment horizontal="center" vertical="center" readingOrder="1"/>
      <protection hidden="1"/>
    </xf>
    <xf numFmtId="2" fontId="0" fillId="3" borderId="10" xfId="0" applyNumberFormat="1" applyFill="1" applyBorder="1" applyAlignment="1" applyProtection="1">
      <alignment horizontal="center" vertical="center" readingOrder="1"/>
      <protection hidden="1"/>
    </xf>
    <xf numFmtId="2" fontId="0" fillId="14" borderId="17" xfId="0" applyNumberFormat="1" applyFill="1" applyBorder="1" applyAlignment="1" applyProtection="1">
      <alignment horizontal="center" vertical="center" readingOrder="1"/>
      <protection hidden="1"/>
    </xf>
    <xf numFmtId="2" fontId="0" fillId="14" borderId="13" xfId="0" applyNumberFormat="1" applyFill="1" applyBorder="1" applyAlignment="1" applyProtection="1">
      <alignment horizontal="center" vertical="center" readingOrder="1"/>
      <protection hidden="1"/>
    </xf>
    <xf numFmtId="2" fontId="0" fillId="14" borderId="50" xfId="0" applyNumberFormat="1" applyFill="1" applyBorder="1" applyAlignment="1" applyProtection="1">
      <alignment horizontal="center" vertical="center" readingOrder="1"/>
      <protection hidden="1"/>
    </xf>
    <xf numFmtId="2" fontId="0" fillId="0" borderId="47" xfId="0" applyNumberFormat="1" applyFill="1" applyBorder="1" applyAlignment="1" applyProtection="1">
      <alignment horizontal="center" vertical="center"/>
      <protection hidden="1"/>
    </xf>
    <xf numFmtId="2" fontId="0" fillId="0" borderId="42" xfId="0" applyNumberFormat="1" applyFill="1" applyBorder="1" applyAlignment="1" applyProtection="1">
      <alignment horizontal="center" vertical="center"/>
      <protection hidden="1"/>
    </xf>
    <xf numFmtId="2" fontId="0" fillId="0" borderId="45" xfId="0" applyNumberFormat="1" applyFill="1" applyBorder="1" applyAlignment="1" applyProtection="1">
      <alignment horizontal="center" vertical="center"/>
      <protection hidden="1"/>
    </xf>
    <xf numFmtId="2" fontId="0" fillId="7" borderId="47" xfId="0" applyNumberFormat="1" applyFill="1" applyBorder="1" applyAlignment="1" applyProtection="1">
      <alignment horizontal="center" vertical="center" readingOrder="1"/>
      <protection hidden="1"/>
    </xf>
    <xf numFmtId="2" fontId="0" fillId="7" borderId="42" xfId="0" applyNumberFormat="1" applyFill="1" applyBorder="1" applyAlignment="1" applyProtection="1">
      <alignment horizontal="center" vertical="center" readingOrder="1"/>
      <protection hidden="1"/>
    </xf>
    <xf numFmtId="2" fontId="0" fillId="7" borderId="45" xfId="0" applyNumberFormat="1" applyFill="1" applyBorder="1" applyAlignment="1" applyProtection="1">
      <alignment horizontal="center" vertical="center" readingOrder="1"/>
      <protection hidden="1"/>
    </xf>
    <xf numFmtId="164" fontId="0" fillId="2" borderId="43" xfId="0" applyNumberFormat="1" applyFill="1" applyBorder="1" applyAlignment="1" applyProtection="1">
      <alignment horizontal="center" vertical="center"/>
      <protection hidden="1"/>
    </xf>
    <xf numFmtId="164" fontId="0" fillId="2" borderId="42" xfId="0" applyNumberFormat="1" applyFill="1" applyBorder="1" applyAlignment="1" applyProtection="1">
      <alignment horizontal="center" vertical="center"/>
      <protection hidden="1"/>
    </xf>
    <xf numFmtId="164" fontId="0" fillId="2" borderId="66" xfId="0" applyNumberFormat="1" applyFill="1" applyBorder="1" applyAlignment="1" applyProtection="1">
      <alignment horizontal="center" vertical="center"/>
      <protection hidden="1"/>
    </xf>
    <xf numFmtId="0" fontId="0" fillId="0" borderId="43" xfId="0" applyBorder="1" applyAlignment="1" applyProtection="1">
      <alignment horizontal="center" vertical="center" wrapText="1" readingOrder="1"/>
      <protection hidden="1"/>
    </xf>
    <xf numFmtId="0" fontId="0" fillId="0" borderId="47" xfId="0" applyBorder="1" applyAlignment="1" applyProtection="1">
      <alignment horizontal="center" vertical="center" wrapText="1" readingOrder="1"/>
      <protection hidden="1"/>
    </xf>
    <xf numFmtId="0" fontId="0" fillId="0" borderId="66" xfId="0" applyBorder="1" applyAlignment="1" applyProtection="1">
      <alignment horizontal="center" vertical="center" wrapText="1" readingOrder="1"/>
      <protection hidden="1"/>
    </xf>
    <xf numFmtId="0" fontId="0" fillId="0" borderId="17" xfId="0" applyBorder="1" applyAlignment="1" applyProtection="1">
      <alignment horizontal="center" vertical="center" readingOrder="1"/>
      <protection hidden="1"/>
    </xf>
    <xf numFmtId="0" fontId="0" fillId="0" borderId="13" xfId="0" applyBorder="1" applyAlignment="1" applyProtection="1">
      <alignment horizontal="center" vertical="center" readingOrder="1"/>
      <protection hidden="1"/>
    </xf>
    <xf numFmtId="0" fontId="0" fillId="0" borderId="50" xfId="0" applyBorder="1" applyAlignment="1" applyProtection="1">
      <alignment horizontal="center" vertical="center" readingOrder="1"/>
      <protection hidden="1"/>
    </xf>
    <xf numFmtId="0" fontId="0" fillId="0" borderId="0" xfId="0" applyAlignment="1" applyProtection="1">
      <alignment horizontal="center" vertical="center" readingOrder="1"/>
      <protection hidden="1"/>
    </xf>
    <xf numFmtId="0" fontId="1" fillId="12" borderId="5" xfId="0" applyFont="1" applyFill="1" applyBorder="1" applyAlignment="1" applyProtection="1">
      <alignment horizontal="center" vertical="center" wrapText="1" readingOrder="1"/>
      <protection hidden="1"/>
    </xf>
    <xf numFmtId="0" fontId="0" fillId="2" borderId="25" xfId="0" applyFill="1" applyBorder="1" applyAlignment="1" applyProtection="1">
      <alignment horizontal="center" vertical="center"/>
      <protection hidden="1"/>
    </xf>
    <xf numFmtId="0" fontId="0" fillId="2" borderId="20" xfId="0" applyFill="1" applyBorder="1" applyAlignment="1" applyProtection="1">
      <alignment horizontal="center" vertical="center"/>
      <protection hidden="1"/>
    </xf>
    <xf numFmtId="2" fontId="0" fillId="2" borderId="25" xfId="0" applyNumberFormat="1" applyFill="1" applyBorder="1" applyAlignment="1" applyProtection="1">
      <alignment horizontal="center" vertical="center"/>
      <protection hidden="1"/>
    </xf>
    <xf numFmtId="2" fontId="0" fillId="2" borderId="3" xfId="0" applyNumberFormat="1" applyFill="1" applyBorder="1" applyAlignment="1" applyProtection="1">
      <alignment horizontal="center" vertical="center"/>
      <protection hidden="1"/>
    </xf>
    <xf numFmtId="2" fontId="0" fillId="2" borderId="20" xfId="0" applyNumberFormat="1" applyFill="1" applyBorder="1" applyAlignment="1" applyProtection="1">
      <alignment horizontal="center" vertical="center"/>
      <protection hidden="1"/>
    </xf>
    <xf numFmtId="2" fontId="0" fillId="6" borderId="38" xfId="0" applyNumberFormat="1" applyFill="1" applyBorder="1" applyAlignment="1" applyProtection="1">
      <alignment horizontal="center" vertical="center"/>
      <protection hidden="1"/>
    </xf>
    <xf numFmtId="2" fontId="0" fillId="6" borderId="3" xfId="0" applyNumberFormat="1" applyFill="1" applyBorder="1" applyAlignment="1" applyProtection="1">
      <alignment horizontal="center" vertical="center"/>
      <protection hidden="1"/>
    </xf>
    <xf numFmtId="2" fontId="0" fillId="6" borderId="20" xfId="0" applyNumberFormat="1" applyFill="1" applyBorder="1" applyAlignment="1" applyProtection="1">
      <alignment horizontal="center" vertical="center"/>
      <protection hidden="1"/>
    </xf>
    <xf numFmtId="0" fontId="1" fillId="13" borderId="3" xfId="0" applyFont="1" applyFill="1" applyBorder="1" applyAlignment="1" applyProtection="1">
      <alignment horizontal="center" vertical="center" wrapText="1" readingOrder="1"/>
      <protection hidden="1"/>
    </xf>
    <xf numFmtId="0" fontId="1" fillId="13" borderId="32" xfId="0" applyFont="1" applyFill="1" applyBorder="1" applyAlignment="1" applyProtection="1">
      <alignment horizontal="center" vertical="center" wrapText="1" readingOrder="1"/>
      <protection hidden="1"/>
    </xf>
    <xf numFmtId="2" fontId="0" fillId="7" borderId="38" xfId="0" applyNumberFormat="1" applyFill="1" applyBorder="1" applyAlignment="1" applyProtection="1">
      <alignment horizontal="center" vertical="center"/>
      <protection hidden="1"/>
    </xf>
    <xf numFmtId="2" fontId="0" fillId="7" borderId="3" xfId="0" applyNumberFormat="1" applyFill="1" applyBorder="1" applyAlignment="1" applyProtection="1">
      <alignment horizontal="center" vertical="center"/>
      <protection hidden="1"/>
    </xf>
    <xf numFmtId="2" fontId="0" fillId="7" borderId="20" xfId="0" applyNumberFormat="1" applyFill="1" applyBorder="1" applyAlignment="1" applyProtection="1">
      <alignment horizontal="center" vertical="center"/>
      <protection hidden="1"/>
    </xf>
    <xf numFmtId="2" fontId="0" fillId="14" borderId="7" xfId="0" applyNumberFormat="1" applyFill="1" applyBorder="1" applyAlignment="1" applyProtection="1">
      <alignment horizontal="center" vertical="center"/>
      <protection hidden="1"/>
    </xf>
    <xf numFmtId="2" fontId="0" fillId="14" borderId="8" xfId="0" applyNumberFormat="1" applyFill="1" applyBorder="1" applyAlignment="1" applyProtection="1">
      <alignment horizontal="center" vertical="center"/>
      <protection hidden="1"/>
    </xf>
    <xf numFmtId="2" fontId="0" fillId="14" borderId="10" xfId="0" applyNumberFormat="1" applyFill="1" applyBorder="1" applyAlignment="1" applyProtection="1">
      <alignment horizontal="center" vertical="center"/>
      <protection hidden="1"/>
    </xf>
    <xf numFmtId="0" fontId="1" fillId="5" borderId="5" xfId="0" applyFont="1" applyFill="1" applyBorder="1" applyAlignment="1" applyProtection="1">
      <alignment horizontal="center" vertical="center" wrapText="1" readingOrder="1"/>
      <protection hidden="1"/>
    </xf>
    <xf numFmtId="0" fontId="1" fillId="5" borderId="23" xfId="0" applyFont="1" applyFill="1" applyBorder="1" applyAlignment="1" applyProtection="1">
      <alignment horizontal="center" vertical="center" wrapText="1" readingOrder="1"/>
      <protection hidden="1"/>
    </xf>
    <xf numFmtId="0" fontId="1" fillId="9" borderId="3" xfId="0" applyFont="1" applyFill="1" applyBorder="1" applyAlignment="1" applyProtection="1">
      <alignment horizontal="center" vertical="center" wrapText="1" readingOrder="1"/>
      <protection hidden="1"/>
    </xf>
    <xf numFmtId="0" fontId="1" fillId="9" borderId="32" xfId="0" applyFont="1" applyFill="1" applyBorder="1" applyAlignment="1" applyProtection="1">
      <alignment horizontal="center" vertical="center" wrapText="1" readingOrder="1"/>
      <protection hidden="1"/>
    </xf>
    <xf numFmtId="164" fontId="0" fillId="2" borderId="33" xfId="0" applyNumberFormat="1" applyFill="1" applyBorder="1" applyAlignment="1" applyProtection="1">
      <alignment horizontal="center" vertical="center"/>
      <protection hidden="1"/>
    </xf>
    <xf numFmtId="0" fontId="0" fillId="0" borderId="6"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0" fontId="1" fillId="5" borderId="1" xfId="0" applyFont="1" applyFill="1" applyBorder="1" applyAlignment="1" applyProtection="1">
      <alignment horizontal="center" vertical="center" wrapText="1" readingOrder="1"/>
      <protection hidden="1"/>
    </xf>
    <xf numFmtId="0" fontId="1" fillId="5" borderId="21" xfId="0" applyFont="1" applyFill="1" applyBorder="1" applyAlignment="1" applyProtection="1">
      <alignment horizontal="center" vertical="center" wrapText="1" readingOrder="1"/>
      <protection hidden="1"/>
    </xf>
    <xf numFmtId="0" fontId="0" fillId="0" borderId="35" xfId="0" applyBorder="1" applyAlignment="1" applyProtection="1">
      <alignment horizontal="center" vertical="center" wrapText="1"/>
      <protection hidden="1"/>
    </xf>
    <xf numFmtId="0" fontId="1" fillId="5" borderId="8" xfId="0" applyFont="1" applyFill="1" applyBorder="1" applyAlignment="1" applyProtection="1">
      <alignment horizontal="center" vertical="center" wrapText="1" readingOrder="1"/>
      <protection hidden="1"/>
    </xf>
    <xf numFmtId="0" fontId="1" fillId="5" borderId="32" xfId="0" applyFont="1" applyFill="1" applyBorder="1" applyAlignment="1" applyProtection="1">
      <alignment horizontal="center" vertical="center" wrapText="1" readingOrder="1"/>
      <protection hidden="1"/>
    </xf>
    <xf numFmtId="0" fontId="1" fillId="5" borderId="3" xfId="0" applyFont="1" applyFill="1" applyBorder="1" applyAlignment="1" applyProtection="1">
      <alignment horizontal="center" vertical="center" wrapText="1" readingOrder="1"/>
      <protection hidden="1"/>
    </xf>
    <xf numFmtId="0" fontId="0" fillId="0" borderId="4" xfId="0" applyFill="1" applyBorder="1" applyAlignment="1" applyProtection="1">
      <alignment horizontal="center" vertical="center"/>
      <protection hidden="1"/>
    </xf>
    <xf numFmtId="0" fontId="0" fillId="0" borderId="5" xfId="0" applyFill="1" applyBorder="1" applyAlignment="1" applyProtection="1">
      <alignment horizontal="center" vertical="center"/>
      <protection hidden="1"/>
    </xf>
    <xf numFmtId="0" fontId="0" fillId="0" borderId="9"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1" fillId="11" borderId="3" xfId="0" applyFont="1" applyFill="1" applyBorder="1" applyAlignment="1" applyProtection="1">
      <alignment horizontal="center" vertical="center" wrapText="1" readingOrder="1"/>
      <protection hidden="1"/>
    </xf>
    <xf numFmtId="0" fontId="1" fillId="11" borderId="32" xfId="0" applyFont="1" applyFill="1" applyBorder="1" applyAlignment="1" applyProtection="1">
      <alignment horizontal="center" vertical="center" wrapText="1" readingOrder="1"/>
      <protection hidden="1"/>
    </xf>
    <xf numFmtId="0" fontId="0" fillId="0" borderId="25"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20" xfId="0" applyFill="1" applyBorder="1" applyAlignment="1" applyProtection="1">
      <alignment horizontal="center" vertical="center"/>
      <protection hidden="1"/>
    </xf>
    <xf numFmtId="0" fontId="0" fillId="0" borderId="6" xfId="0" applyFill="1" applyBorder="1" applyAlignment="1" applyProtection="1">
      <alignment horizontal="center" vertical="center"/>
      <protection hidden="1"/>
    </xf>
    <xf numFmtId="0" fontId="0" fillId="0" borderId="1" xfId="0" applyFill="1" applyBorder="1" applyAlignment="1" applyProtection="1">
      <alignment horizontal="center" vertical="center"/>
      <protection hidden="1"/>
    </xf>
    <xf numFmtId="0" fontId="0" fillId="0" borderId="11" xfId="0" applyFill="1" applyBorder="1" applyAlignment="1" applyProtection="1">
      <alignment horizontal="center" vertical="center"/>
      <protection hidden="1"/>
    </xf>
    <xf numFmtId="0" fontId="1" fillId="10" borderId="32" xfId="0" applyFont="1" applyFill="1" applyBorder="1" applyAlignment="1" applyProtection="1">
      <alignment horizontal="center" vertical="center" wrapText="1" readingOrder="1"/>
      <protection hidden="1"/>
    </xf>
    <xf numFmtId="0" fontId="1" fillId="8" borderId="3" xfId="0" applyFont="1" applyFill="1" applyBorder="1" applyAlignment="1" applyProtection="1">
      <alignment horizontal="center" vertical="center" wrapText="1" readingOrder="1"/>
      <protection hidden="1"/>
    </xf>
    <xf numFmtId="2" fontId="0" fillId="6" borderId="37" xfId="0" applyNumberFormat="1" applyFill="1" applyBorder="1" applyAlignment="1" applyProtection="1">
      <alignment horizontal="center" vertical="center"/>
      <protection hidden="1"/>
    </xf>
    <xf numFmtId="2" fontId="0" fillId="6" borderId="8" xfId="0" applyNumberFormat="1" applyFill="1" applyBorder="1" applyAlignment="1" applyProtection="1">
      <alignment horizontal="center" vertical="center"/>
      <protection hidden="1"/>
    </xf>
    <xf numFmtId="2" fontId="0" fillId="6" borderId="10" xfId="0" applyNumberFormat="1" applyFill="1" applyBorder="1" applyAlignment="1" applyProtection="1">
      <alignment horizontal="center" vertical="center"/>
      <protection hidden="1"/>
    </xf>
    <xf numFmtId="164" fontId="0" fillId="2" borderId="65" xfId="0" applyNumberFormat="1" applyFill="1" applyBorder="1" applyAlignment="1" applyProtection="1">
      <alignment horizontal="center" vertical="center"/>
      <protection hidden="1"/>
    </xf>
    <xf numFmtId="2" fontId="0" fillId="0" borderId="25" xfId="0" applyNumberFormat="1" applyFill="1" applyBorder="1" applyAlignment="1" applyProtection="1">
      <alignment horizontal="center" vertical="center"/>
      <protection hidden="1"/>
    </xf>
    <xf numFmtId="0" fontId="0" fillId="0" borderId="18" xfId="0" applyFill="1" applyBorder="1" applyAlignment="1" applyProtection="1">
      <alignment horizontal="center" vertical="center"/>
      <protection hidden="1"/>
    </xf>
    <xf numFmtId="0" fontId="0" fillId="0" borderId="7" xfId="0" applyFill="1" applyBorder="1" applyAlignment="1" applyProtection="1">
      <alignment horizontal="center" vertical="center"/>
      <protection hidden="1"/>
    </xf>
    <xf numFmtId="0" fontId="0" fillId="0" borderId="8" xfId="0" applyFill="1" applyBorder="1" applyAlignment="1" applyProtection="1">
      <alignment horizontal="center" vertical="center"/>
      <protection hidden="1"/>
    </xf>
    <xf numFmtId="0" fontId="0" fillId="0" borderId="10" xfId="0" applyFill="1" applyBorder="1" applyAlignment="1" applyProtection="1">
      <alignment horizontal="center" vertical="center"/>
      <protection hidden="1"/>
    </xf>
    <xf numFmtId="0" fontId="1" fillId="11" borderId="1" xfId="0" applyFont="1" applyFill="1" applyBorder="1" applyAlignment="1" applyProtection="1">
      <alignment horizontal="center" vertical="center" wrapText="1" readingOrder="1"/>
      <protection hidden="1"/>
    </xf>
    <xf numFmtId="0" fontId="1" fillId="11" borderId="21" xfId="0" applyFont="1" applyFill="1" applyBorder="1" applyAlignment="1" applyProtection="1">
      <alignment horizontal="center" vertical="center" wrapText="1" readingOrder="1"/>
      <protection hidden="1"/>
    </xf>
    <xf numFmtId="0" fontId="1" fillId="10" borderId="3" xfId="0" applyFont="1" applyFill="1" applyBorder="1" applyAlignment="1" applyProtection="1">
      <alignment horizontal="center" vertical="center" wrapText="1" readingOrder="1"/>
      <protection hidden="1"/>
    </xf>
    <xf numFmtId="0" fontId="1" fillId="12" borderId="8" xfId="0" applyFont="1" applyFill="1" applyBorder="1" applyAlignment="1" applyProtection="1">
      <alignment horizontal="center" vertical="center" wrapText="1" readingOrder="1"/>
      <protection hidden="1"/>
    </xf>
    <xf numFmtId="0" fontId="1" fillId="12" borderId="3" xfId="0" applyFont="1" applyFill="1" applyBorder="1" applyAlignment="1" applyProtection="1">
      <alignment horizontal="center" vertical="center" wrapText="1" readingOrder="1"/>
      <protection hidden="1"/>
    </xf>
    <xf numFmtId="0" fontId="1" fillId="13" borderId="5" xfId="0" applyFont="1" applyFill="1" applyBorder="1" applyAlignment="1" applyProtection="1">
      <alignment horizontal="center" vertical="center" wrapText="1" readingOrder="1"/>
      <protection hidden="1"/>
    </xf>
    <xf numFmtId="0" fontId="1" fillId="13" borderId="23" xfId="0" applyFont="1" applyFill="1" applyBorder="1" applyAlignment="1" applyProtection="1">
      <alignment horizontal="center" vertical="center" wrapText="1" readingOrder="1"/>
      <protection hidden="1"/>
    </xf>
    <xf numFmtId="0" fontId="1" fillId="13" borderId="13" xfId="0" applyFont="1" applyFill="1" applyBorder="1" applyAlignment="1" applyProtection="1">
      <alignment horizontal="center" vertical="center" wrapText="1" readingOrder="1"/>
      <protection hidden="1"/>
    </xf>
    <xf numFmtId="0" fontId="1" fillId="13" borderId="46" xfId="0" applyFont="1" applyFill="1" applyBorder="1" applyAlignment="1" applyProtection="1">
      <alignment horizontal="center" vertical="center" wrapText="1" readingOrder="1"/>
      <protection hidden="1"/>
    </xf>
    <xf numFmtId="0" fontId="0" fillId="2" borderId="7" xfId="0" applyFill="1" applyBorder="1" applyAlignment="1" applyProtection="1">
      <alignment horizontal="center" vertical="center"/>
      <protection hidden="1"/>
    </xf>
    <xf numFmtId="0" fontId="0" fillId="2" borderId="10" xfId="0" applyFill="1" applyBorder="1" applyAlignment="1" applyProtection="1">
      <alignment horizontal="center" vertical="center"/>
      <protection hidden="1"/>
    </xf>
    <xf numFmtId="0" fontId="0" fillId="0" borderId="0" xfId="0"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0" fillId="0" borderId="24" xfId="0" applyFill="1" applyBorder="1" applyAlignment="1" applyProtection="1">
      <alignment horizontal="center" vertical="center"/>
      <protection hidden="1"/>
    </xf>
    <xf numFmtId="0" fontId="0" fillId="0" borderId="24" xfId="0" applyFont="1" applyFill="1" applyBorder="1" applyAlignment="1" applyProtection="1">
      <alignment horizontal="center" vertical="center" wrapText="1"/>
      <protection hidden="1"/>
    </xf>
    <xf numFmtId="0" fontId="1" fillId="4" borderId="5" xfId="0" applyFont="1" applyFill="1" applyBorder="1" applyAlignment="1" applyProtection="1">
      <alignment horizontal="center" vertical="center" wrapText="1"/>
      <protection hidden="1"/>
    </xf>
    <xf numFmtId="0" fontId="1" fillId="4" borderId="23" xfId="0" applyFont="1" applyFill="1" applyBorder="1" applyAlignment="1" applyProtection="1">
      <alignment horizontal="center" vertical="center" wrapText="1"/>
      <protection hidden="1"/>
    </xf>
    <xf numFmtId="2" fontId="0" fillId="2" borderId="9" xfId="0" applyNumberFormat="1" applyFill="1" applyBorder="1" applyAlignment="1" applyProtection="1">
      <alignment horizontal="center" vertical="center"/>
      <protection hidden="1"/>
    </xf>
    <xf numFmtId="0" fontId="1" fillId="5" borderId="2" xfId="0" applyFont="1" applyFill="1" applyBorder="1" applyAlignment="1" applyProtection="1">
      <alignment horizontal="center" vertical="center" wrapText="1"/>
      <protection hidden="1"/>
    </xf>
    <xf numFmtId="0" fontId="1" fillId="5" borderId="22" xfId="0" applyFont="1" applyFill="1" applyBorder="1" applyAlignment="1" applyProtection="1">
      <alignment horizontal="center" vertical="center" wrapText="1"/>
      <protection hidden="1"/>
    </xf>
    <xf numFmtId="0" fontId="1" fillId="4" borderId="8" xfId="0" applyFont="1" applyFill="1" applyBorder="1" applyAlignment="1" applyProtection="1">
      <alignment horizontal="center" vertical="center" wrapText="1"/>
      <protection hidden="1"/>
    </xf>
    <xf numFmtId="0" fontId="1" fillId="4" borderId="24" xfId="0" applyFont="1" applyFill="1" applyBorder="1" applyAlignment="1" applyProtection="1">
      <alignment horizontal="center" vertical="center" wrapText="1"/>
      <protection hidden="1"/>
    </xf>
    <xf numFmtId="0" fontId="1" fillId="12" borderId="12" xfId="0" applyFont="1" applyFill="1" applyBorder="1" applyAlignment="1" applyProtection="1">
      <alignment horizontal="center" vertical="center" wrapText="1"/>
      <protection hidden="1"/>
    </xf>
    <xf numFmtId="0" fontId="1" fillId="12" borderId="32" xfId="0" applyFont="1" applyFill="1" applyBorder="1" applyAlignment="1" applyProtection="1">
      <alignment horizontal="center" vertical="center" wrapText="1"/>
      <protection hidden="1"/>
    </xf>
    <xf numFmtId="0" fontId="1" fillId="12" borderId="8" xfId="0" applyFont="1" applyFill="1" applyBorder="1" applyAlignment="1" applyProtection="1">
      <alignment horizontal="center" vertical="center" wrapText="1"/>
      <protection hidden="1"/>
    </xf>
    <xf numFmtId="0" fontId="1" fillId="12" borderId="24" xfId="0" applyFont="1" applyFill="1" applyBorder="1" applyAlignment="1" applyProtection="1">
      <alignment horizontal="center" vertical="center" wrapText="1"/>
      <protection hidden="1"/>
    </xf>
    <xf numFmtId="0" fontId="1" fillId="8" borderId="14" xfId="0" applyFont="1" applyFill="1" applyBorder="1" applyAlignment="1" applyProtection="1">
      <alignment horizontal="center" vertical="center" wrapText="1"/>
      <protection hidden="1"/>
    </xf>
    <xf numFmtId="0" fontId="1" fillId="8" borderId="32" xfId="0" applyFont="1" applyFill="1" applyBorder="1" applyAlignment="1" applyProtection="1">
      <alignment horizontal="center" vertical="center" wrapText="1"/>
      <protection hidden="1"/>
    </xf>
    <xf numFmtId="0" fontId="1" fillId="13" borderId="21" xfId="0" applyFont="1" applyFill="1" applyBorder="1" applyAlignment="1" applyProtection="1">
      <alignment horizontal="center" vertical="center" wrapText="1"/>
      <protection hidden="1"/>
    </xf>
    <xf numFmtId="0" fontId="1" fillId="4" borderId="1" xfId="0" applyFont="1" applyFill="1" applyBorder="1" applyAlignment="1" applyProtection="1">
      <alignment horizontal="center" vertical="center" wrapText="1"/>
      <protection hidden="1"/>
    </xf>
    <xf numFmtId="0" fontId="1" fillId="4" borderId="21" xfId="0" applyFont="1" applyFill="1" applyBorder="1" applyAlignment="1" applyProtection="1">
      <alignment horizontal="center" vertical="center" wrapText="1"/>
      <protection hidden="1"/>
    </xf>
    <xf numFmtId="0" fontId="1" fillId="4" borderId="3" xfId="0" applyFont="1" applyFill="1" applyBorder="1" applyAlignment="1" applyProtection="1">
      <alignment horizontal="center" vertical="center" wrapText="1"/>
      <protection hidden="1"/>
    </xf>
    <xf numFmtId="0" fontId="1" fillId="13" borderId="1" xfId="0" applyFont="1" applyFill="1" applyBorder="1" applyAlignment="1" applyProtection="1">
      <alignment horizontal="center" vertical="center" wrapText="1"/>
      <protection hidden="1"/>
    </xf>
    <xf numFmtId="0" fontId="1" fillId="0" borderId="43" xfId="0" applyFont="1" applyBorder="1" applyAlignment="1" applyProtection="1">
      <alignment horizontal="center" vertical="center" wrapText="1"/>
      <protection hidden="1"/>
    </xf>
    <xf numFmtId="0" fontId="1" fillId="12" borderId="5" xfId="0" applyFont="1" applyFill="1" applyBorder="1" applyAlignment="1" applyProtection="1">
      <alignment horizontal="center" vertical="center" wrapText="1"/>
      <protection hidden="1"/>
    </xf>
    <xf numFmtId="0" fontId="1" fillId="12" borderId="23" xfId="0" applyFont="1" applyFill="1" applyBorder="1" applyAlignment="1" applyProtection="1">
      <alignment horizontal="center" vertical="center" wrapText="1"/>
      <protection hidden="1"/>
    </xf>
    <xf numFmtId="0" fontId="0" fillId="0" borderId="43" xfId="0" applyBorder="1" applyAlignment="1" applyProtection="1">
      <alignment horizontal="center" vertical="center"/>
      <protection hidden="1"/>
    </xf>
    <xf numFmtId="0" fontId="0" fillId="0" borderId="45" xfId="0" applyBorder="1" applyAlignment="1" applyProtection="1">
      <alignment horizontal="center" vertical="center"/>
      <protection hidden="1"/>
    </xf>
    <xf numFmtId="0" fontId="0" fillId="0" borderId="48" xfId="0" applyBorder="1" applyAlignment="1" applyProtection="1">
      <alignment horizontal="center" vertical="center" wrapText="1"/>
      <protection hidden="1"/>
    </xf>
    <xf numFmtId="2" fontId="0" fillId="7" borderId="37" xfId="0" applyNumberFormat="1" applyFill="1" applyBorder="1" applyAlignment="1" applyProtection="1">
      <alignment horizontal="center" vertical="center"/>
      <protection hidden="1"/>
    </xf>
    <xf numFmtId="2" fontId="0" fillId="7" borderId="8" xfId="0" applyNumberFormat="1" applyFill="1" applyBorder="1" applyAlignment="1" applyProtection="1">
      <alignment horizontal="center" vertical="center"/>
      <protection hidden="1"/>
    </xf>
    <xf numFmtId="2" fontId="0" fillId="7" borderId="10" xfId="0" applyNumberFormat="1" applyFill="1" applyBorder="1" applyAlignment="1" applyProtection="1">
      <alignment horizontal="center" vertical="center"/>
      <protection hidden="1"/>
    </xf>
    <xf numFmtId="0" fontId="0" fillId="0" borderId="43" xfId="0" applyBorder="1" applyAlignment="1" applyProtection="1">
      <alignment horizontal="center" vertical="center" wrapText="1"/>
      <protection hidden="1"/>
    </xf>
    <xf numFmtId="0" fontId="0" fillId="0" borderId="47" xfId="0" applyBorder="1" applyAlignment="1" applyProtection="1">
      <alignment horizontal="center" vertical="center" wrapText="1"/>
      <protection hidden="1"/>
    </xf>
    <xf numFmtId="0" fontId="0" fillId="0" borderId="66" xfId="0" applyBorder="1" applyAlignment="1" applyProtection="1">
      <alignment horizontal="center" vertical="center" wrapText="1"/>
      <protection hidden="1"/>
    </xf>
    <xf numFmtId="0" fontId="0" fillId="0" borderId="42" xfId="0" applyBorder="1" applyAlignment="1" applyProtection="1">
      <alignment horizontal="center" vertical="center"/>
      <protection hidden="1"/>
    </xf>
    <xf numFmtId="0" fontId="0" fillId="0" borderId="72" xfId="0" applyBorder="1" applyAlignment="1" applyProtection="1">
      <alignment horizontal="center" vertical="center"/>
      <protection hidden="1"/>
    </xf>
    <xf numFmtId="0" fontId="1" fillId="13" borderId="3" xfId="0" applyFont="1" applyFill="1" applyBorder="1" applyAlignment="1" applyProtection="1">
      <alignment horizontal="center" vertical="center" wrapText="1"/>
      <protection hidden="1"/>
    </xf>
    <xf numFmtId="0" fontId="1" fillId="13" borderId="32" xfId="0" applyFont="1" applyFill="1" applyBorder="1" applyAlignment="1" applyProtection="1">
      <alignment horizontal="center" vertical="center" wrapText="1"/>
      <protection hidden="1"/>
    </xf>
    <xf numFmtId="0" fontId="1" fillId="5" borderId="5" xfId="0" applyFont="1" applyFill="1" applyBorder="1" applyAlignment="1" applyProtection="1">
      <alignment horizontal="center" vertical="center" wrapText="1"/>
      <protection hidden="1"/>
    </xf>
    <xf numFmtId="0" fontId="1" fillId="5" borderId="23" xfId="0" applyFont="1" applyFill="1" applyBorder="1" applyAlignment="1" applyProtection="1">
      <alignment horizontal="center" vertical="center" wrapText="1"/>
      <protection hidden="1"/>
    </xf>
    <xf numFmtId="0" fontId="1" fillId="9" borderId="3" xfId="0" applyFont="1" applyFill="1" applyBorder="1" applyAlignment="1" applyProtection="1">
      <alignment horizontal="center" vertical="center" wrapText="1"/>
      <protection hidden="1"/>
    </xf>
    <xf numFmtId="0" fontId="1" fillId="9" borderId="32" xfId="0" applyFont="1" applyFill="1" applyBorder="1" applyAlignment="1" applyProtection="1">
      <alignment horizontal="center" vertical="center" wrapText="1"/>
      <protection hidden="1"/>
    </xf>
    <xf numFmtId="0" fontId="1" fillId="5" borderId="1" xfId="0" applyFont="1" applyFill="1" applyBorder="1" applyAlignment="1" applyProtection="1">
      <alignment horizontal="center" vertical="center" wrapText="1"/>
      <protection hidden="1"/>
    </xf>
    <xf numFmtId="0" fontId="1" fillId="5" borderId="21" xfId="0" applyFont="1" applyFill="1" applyBorder="1" applyAlignment="1" applyProtection="1">
      <alignment horizontal="center" vertical="center" wrapText="1"/>
      <protection hidden="1"/>
    </xf>
    <xf numFmtId="0" fontId="1" fillId="5" borderId="3" xfId="0" applyFont="1" applyFill="1" applyBorder="1" applyAlignment="1" applyProtection="1">
      <alignment horizontal="center" vertical="center" wrapText="1"/>
      <protection hidden="1"/>
    </xf>
    <xf numFmtId="0" fontId="1" fillId="5" borderId="32" xfId="0" applyFont="1" applyFill="1" applyBorder="1" applyAlignment="1" applyProtection="1">
      <alignment horizontal="center" vertical="center" wrapText="1"/>
      <protection hidden="1"/>
    </xf>
    <xf numFmtId="0" fontId="1" fillId="11" borderId="3" xfId="0" applyFont="1" applyFill="1" applyBorder="1" applyAlignment="1" applyProtection="1">
      <alignment horizontal="center" vertical="center" wrapText="1"/>
      <protection hidden="1"/>
    </xf>
    <xf numFmtId="0" fontId="1" fillId="11" borderId="32" xfId="0" applyFont="1" applyFill="1" applyBorder="1" applyAlignment="1" applyProtection="1">
      <alignment horizontal="center" vertical="center" wrapText="1"/>
      <protection hidden="1"/>
    </xf>
    <xf numFmtId="0" fontId="1" fillId="10" borderId="32" xfId="0" applyFont="1" applyFill="1" applyBorder="1" applyAlignment="1" applyProtection="1">
      <alignment horizontal="center" vertical="center" wrapText="1"/>
      <protection hidden="1"/>
    </xf>
    <xf numFmtId="0" fontId="1" fillId="8" borderId="3" xfId="0" applyFont="1" applyFill="1" applyBorder="1" applyAlignment="1" applyProtection="1">
      <alignment horizontal="center" vertical="center" wrapText="1"/>
      <protection hidden="1"/>
    </xf>
    <xf numFmtId="2" fontId="0" fillId="0" borderId="18" xfId="0" applyNumberFormat="1" applyFill="1" applyBorder="1" applyAlignment="1" applyProtection="1">
      <alignment horizontal="center" vertical="center"/>
      <protection hidden="1"/>
    </xf>
    <xf numFmtId="0" fontId="1" fillId="11" borderId="1" xfId="0" applyFont="1" applyFill="1" applyBorder="1" applyAlignment="1" applyProtection="1">
      <alignment horizontal="center" vertical="center" wrapText="1"/>
      <protection hidden="1"/>
    </xf>
    <xf numFmtId="0" fontId="1" fillId="11" borderId="21" xfId="0" applyFont="1" applyFill="1" applyBorder="1" applyAlignment="1" applyProtection="1">
      <alignment horizontal="center" vertical="center" wrapText="1"/>
      <protection hidden="1"/>
    </xf>
    <xf numFmtId="0" fontId="1" fillId="10" borderId="3" xfId="0" applyFont="1" applyFill="1" applyBorder="1" applyAlignment="1" applyProtection="1">
      <alignment horizontal="center" vertical="center" wrapText="1"/>
      <protection hidden="1"/>
    </xf>
    <xf numFmtId="2" fontId="0" fillId="0" borderId="37" xfId="0" applyNumberFormat="1" applyFill="1" applyBorder="1" applyAlignment="1" applyProtection="1">
      <alignment horizontal="center" vertical="center"/>
      <protection hidden="1"/>
    </xf>
    <xf numFmtId="0" fontId="1" fillId="12" borderId="3" xfId="0" applyFont="1" applyFill="1" applyBorder="1" applyAlignment="1" applyProtection="1">
      <alignment horizontal="center" vertical="center" wrapText="1"/>
      <protection hidden="1"/>
    </xf>
    <xf numFmtId="0" fontId="1" fillId="13" borderId="5" xfId="0" applyFont="1" applyFill="1" applyBorder="1" applyAlignment="1" applyProtection="1">
      <alignment horizontal="center" vertical="center" wrapText="1"/>
      <protection hidden="1"/>
    </xf>
    <xf numFmtId="0" fontId="1" fillId="13" borderId="23" xfId="0" applyFont="1" applyFill="1" applyBorder="1" applyAlignment="1" applyProtection="1">
      <alignment horizontal="center" vertical="center" wrapText="1"/>
      <protection hidden="1"/>
    </xf>
    <xf numFmtId="0" fontId="1" fillId="13" borderId="13" xfId="0" applyFont="1" applyFill="1" applyBorder="1" applyAlignment="1" applyProtection="1">
      <alignment horizontal="center" vertical="center" wrapText="1"/>
      <protection hidden="1"/>
    </xf>
    <xf numFmtId="0" fontId="1" fillId="13" borderId="46" xfId="0" applyFont="1" applyFill="1" applyBorder="1" applyAlignment="1" applyProtection="1">
      <alignment horizontal="center" vertical="center" wrapText="1"/>
      <protection hidden="1"/>
    </xf>
    <xf numFmtId="0" fontId="0" fillId="0" borderId="19" xfId="0"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8" xfId="0" applyFill="1" applyBorder="1" applyAlignment="1" applyProtection="1">
      <alignment horizontal="center" vertical="center" wrapText="1"/>
      <protection hidden="1"/>
    </xf>
    <xf numFmtId="0" fontId="0" fillId="0" borderId="37" xfId="0" applyFont="1" applyFill="1" applyBorder="1" applyAlignment="1" applyProtection="1">
      <alignment horizontal="center" vertical="center" wrapText="1"/>
      <protection hidden="1"/>
    </xf>
    <xf numFmtId="0" fontId="0" fillId="0" borderId="26" xfId="0" applyFill="1" applyBorder="1" applyAlignment="1" applyProtection="1">
      <alignment horizontal="center" vertical="center" wrapText="1"/>
      <protection hidden="1"/>
    </xf>
    <xf numFmtId="0" fontId="0" fillId="2" borderId="4" xfId="0" applyFill="1" applyBorder="1" applyAlignment="1" applyProtection="1">
      <alignment horizontal="center" vertical="center" wrapText="1"/>
      <protection hidden="1"/>
    </xf>
    <xf numFmtId="0" fontId="0" fillId="2" borderId="9" xfId="0" applyFill="1" applyBorder="1" applyAlignment="1" applyProtection="1">
      <alignment horizontal="center" vertical="center" wrapText="1"/>
      <protection hidden="1"/>
    </xf>
    <xf numFmtId="2" fontId="0" fillId="3" borderId="4" xfId="0" applyNumberFormat="1" applyFill="1" applyBorder="1" applyAlignment="1" applyProtection="1">
      <alignment horizontal="center" vertical="center" wrapText="1"/>
      <protection hidden="1"/>
    </xf>
    <xf numFmtId="2" fontId="0" fillId="3" borderId="5" xfId="0" applyNumberFormat="1" applyFill="1" applyBorder="1" applyAlignment="1" applyProtection="1">
      <alignment horizontal="center" vertical="center" wrapText="1"/>
      <protection hidden="1"/>
    </xf>
    <xf numFmtId="2" fontId="0" fillId="3" borderId="9" xfId="0" applyNumberFormat="1" applyFill="1" applyBorder="1" applyAlignment="1" applyProtection="1">
      <alignment horizontal="center" vertical="center" wrapText="1"/>
      <protection hidden="1"/>
    </xf>
    <xf numFmtId="2" fontId="0" fillId="2" borderId="4" xfId="0" applyNumberFormat="1" applyFill="1" applyBorder="1" applyAlignment="1" applyProtection="1">
      <alignment horizontal="center" vertical="center" wrapText="1"/>
      <protection hidden="1"/>
    </xf>
    <xf numFmtId="2" fontId="0" fillId="2" borderId="5" xfId="0" applyNumberFormat="1" applyFill="1" applyBorder="1" applyAlignment="1" applyProtection="1">
      <alignment horizontal="center" vertical="center" wrapText="1"/>
      <protection hidden="1"/>
    </xf>
    <xf numFmtId="2" fontId="0" fillId="2" borderId="9" xfId="0" applyNumberFormat="1" applyFill="1" applyBorder="1" applyAlignment="1" applyProtection="1">
      <alignment horizontal="center" vertical="center" wrapText="1"/>
      <protection hidden="1"/>
    </xf>
    <xf numFmtId="2" fontId="0" fillId="6" borderId="35" xfId="0" applyNumberFormat="1" applyFill="1" applyBorder="1" applyAlignment="1" applyProtection="1">
      <alignment horizontal="center" vertical="center" wrapText="1"/>
      <protection hidden="1"/>
    </xf>
    <xf numFmtId="2" fontId="0" fillId="6" borderId="1" xfId="0" applyNumberFormat="1" applyFill="1" applyBorder="1" applyAlignment="1" applyProtection="1">
      <alignment horizontal="center" vertical="center" wrapText="1"/>
      <protection hidden="1"/>
    </xf>
    <xf numFmtId="2" fontId="0" fillId="6" borderId="11" xfId="0" applyNumberFormat="1" applyFill="1" applyBorder="1" applyAlignment="1" applyProtection="1">
      <alignment horizontal="center" vertical="center" wrapText="1"/>
      <protection hidden="1"/>
    </xf>
    <xf numFmtId="0" fontId="0" fillId="0" borderId="27" xfId="0" applyFill="1" applyBorder="1" applyAlignment="1" applyProtection="1">
      <alignment horizontal="center" vertical="center" wrapText="1"/>
      <protection hidden="1"/>
    </xf>
    <xf numFmtId="0" fontId="0" fillId="2" borderId="6" xfId="0" applyFill="1" applyBorder="1" applyAlignment="1" applyProtection="1">
      <alignment horizontal="center" vertical="center" wrapText="1"/>
      <protection hidden="1"/>
    </xf>
    <xf numFmtId="0" fontId="0" fillId="2" borderId="11" xfId="0" applyFill="1" applyBorder="1" applyAlignment="1" applyProtection="1">
      <alignment horizontal="center" vertical="center" wrapText="1"/>
      <protection hidden="1"/>
    </xf>
    <xf numFmtId="2" fontId="0" fillId="3" borderId="6" xfId="0" applyNumberFormat="1" applyFill="1" applyBorder="1" applyAlignment="1" applyProtection="1">
      <alignment horizontal="center" vertical="center" wrapText="1"/>
      <protection hidden="1"/>
    </xf>
    <xf numFmtId="2" fontId="0" fillId="3" borderId="1" xfId="0" applyNumberFormat="1" applyFill="1" applyBorder="1" applyAlignment="1" applyProtection="1">
      <alignment horizontal="center" vertical="center" wrapText="1"/>
      <protection hidden="1"/>
    </xf>
    <xf numFmtId="2" fontId="0" fillId="3" borderId="11" xfId="0" applyNumberFormat="1" applyFill="1" applyBorder="1" applyAlignment="1" applyProtection="1">
      <alignment horizontal="center" vertical="center" wrapText="1"/>
      <protection hidden="1"/>
    </xf>
    <xf numFmtId="2" fontId="0" fillId="14" borderId="6" xfId="0" applyNumberFormat="1" applyFill="1" applyBorder="1" applyAlignment="1" applyProtection="1">
      <alignment horizontal="center" vertical="center" wrapText="1"/>
      <protection hidden="1"/>
    </xf>
    <xf numFmtId="2" fontId="0" fillId="14" borderId="1" xfId="0" applyNumberFormat="1" applyFill="1" applyBorder="1" applyAlignment="1" applyProtection="1">
      <alignment horizontal="center" vertical="center" wrapText="1"/>
      <protection hidden="1"/>
    </xf>
    <xf numFmtId="2" fontId="0" fillId="14" borderId="11" xfId="0" applyNumberFormat="1" applyFill="1" applyBorder="1" applyAlignment="1" applyProtection="1">
      <alignment horizontal="center" vertical="center" wrapText="1"/>
      <protection hidden="1"/>
    </xf>
    <xf numFmtId="2" fontId="0" fillId="7" borderId="35" xfId="0" applyNumberFormat="1" applyFill="1" applyBorder="1" applyAlignment="1" applyProtection="1">
      <alignment horizontal="center" vertical="center" wrapText="1"/>
      <protection hidden="1"/>
    </xf>
    <xf numFmtId="2" fontId="0" fillId="7" borderId="1" xfId="0" applyNumberFormat="1" applyFill="1" applyBorder="1" applyAlignment="1" applyProtection="1">
      <alignment horizontal="center" vertical="center" wrapText="1"/>
      <protection hidden="1"/>
    </xf>
    <xf numFmtId="2" fontId="0" fillId="7" borderId="11" xfId="0" applyNumberFormat="1" applyFill="1" applyBorder="1" applyAlignment="1" applyProtection="1">
      <alignment horizontal="center" vertical="center" wrapText="1"/>
      <protection hidden="1"/>
    </xf>
    <xf numFmtId="0" fontId="0" fillId="0" borderId="28" xfId="0" applyFill="1" applyBorder="1" applyAlignment="1" applyProtection="1">
      <alignment horizontal="center" vertical="center" wrapText="1"/>
      <protection hidden="1"/>
    </xf>
    <xf numFmtId="0" fontId="0" fillId="2" borderId="7" xfId="0" applyFill="1" applyBorder="1" applyAlignment="1" applyProtection="1">
      <alignment horizontal="center" vertical="center" wrapText="1"/>
      <protection hidden="1"/>
    </xf>
    <xf numFmtId="0" fontId="0" fillId="2" borderId="10" xfId="0" applyFill="1" applyBorder="1" applyAlignment="1" applyProtection="1">
      <alignment horizontal="center" vertical="center" wrapText="1"/>
      <protection hidden="1"/>
    </xf>
    <xf numFmtId="2" fontId="0" fillId="3" borderId="7" xfId="0" applyNumberFormat="1" applyFill="1" applyBorder="1" applyAlignment="1" applyProtection="1">
      <alignment horizontal="center" vertical="center" wrapText="1"/>
      <protection hidden="1"/>
    </xf>
    <xf numFmtId="2" fontId="0" fillId="3" borderId="8" xfId="0" applyNumberFormat="1" applyFill="1" applyBorder="1" applyAlignment="1" applyProtection="1">
      <alignment horizontal="center" vertical="center" wrapText="1"/>
      <protection hidden="1"/>
    </xf>
    <xf numFmtId="2" fontId="0" fillId="3" borderId="10" xfId="0" applyNumberFormat="1" applyFill="1" applyBorder="1" applyAlignment="1" applyProtection="1">
      <alignment horizontal="center" vertical="center" wrapText="1"/>
      <protection hidden="1"/>
    </xf>
    <xf numFmtId="2" fontId="0" fillId="2" borderId="7" xfId="0" applyNumberFormat="1" applyFill="1" applyBorder="1" applyAlignment="1" applyProtection="1">
      <alignment horizontal="center" vertical="center" wrapText="1"/>
      <protection hidden="1"/>
    </xf>
    <xf numFmtId="2" fontId="0" fillId="2" borderId="8" xfId="0" applyNumberFormat="1" applyFill="1" applyBorder="1" applyAlignment="1" applyProtection="1">
      <alignment horizontal="center" vertical="center" wrapText="1"/>
      <protection hidden="1"/>
    </xf>
    <xf numFmtId="2" fontId="0" fillId="2" borderId="10" xfId="0" applyNumberFormat="1" applyFill="1" applyBorder="1" applyAlignment="1" applyProtection="1">
      <alignment horizontal="center" vertical="center" wrapText="1"/>
      <protection hidden="1"/>
    </xf>
    <xf numFmtId="2" fontId="0" fillId="6" borderId="7" xfId="0" applyNumberFormat="1" applyFill="1" applyBorder="1" applyAlignment="1" applyProtection="1">
      <alignment horizontal="center" vertical="center" wrapText="1"/>
      <protection hidden="1"/>
    </xf>
    <xf numFmtId="2" fontId="0" fillId="6" borderId="8" xfId="0" applyNumberFormat="1" applyFill="1" applyBorder="1" applyAlignment="1" applyProtection="1">
      <alignment horizontal="center" vertical="center" wrapText="1"/>
      <protection hidden="1"/>
    </xf>
    <xf numFmtId="2" fontId="0" fillId="6" borderId="10" xfId="0" applyNumberFormat="1" applyFill="1" applyBorder="1" applyAlignment="1" applyProtection="1">
      <alignment horizontal="center" vertical="center" wrapText="1"/>
      <protection hidden="1"/>
    </xf>
    <xf numFmtId="0" fontId="0" fillId="0" borderId="53" xfId="0" applyFill="1" applyBorder="1" applyAlignment="1" applyProtection="1">
      <alignment horizontal="center" vertical="center" wrapText="1"/>
      <protection hidden="1"/>
    </xf>
    <xf numFmtId="0" fontId="0" fillId="2" borderId="25" xfId="0" applyFill="1" applyBorder="1" applyAlignment="1" applyProtection="1">
      <alignment horizontal="center" vertical="center" wrapText="1"/>
      <protection hidden="1"/>
    </xf>
    <xf numFmtId="0" fontId="0" fillId="2" borderId="20" xfId="0" applyFill="1" applyBorder="1" applyAlignment="1" applyProtection="1">
      <alignment horizontal="center" vertical="center" wrapText="1"/>
      <protection hidden="1"/>
    </xf>
    <xf numFmtId="2" fontId="0" fillId="3" borderId="25" xfId="0" applyNumberFormat="1" applyFill="1" applyBorder="1" applyAlignment="1" applyProtection="1">
      <alignment horizontal="center" vertical="center" wrapText="1"/>
      <protection hidden="1"/>
    </xf>
    <xf numFmtId="2" fontId="0" fillId="3" borderId="3" xfId="0" applyNumberFormat="1" applyFill="1" applyBorder="1" applyAlignment="1" applyProtection="1">
      <alignment horizontal="center" vertical="center" wrapText="1"/>
      <protection hidden="1"/>
    </xf>
    <xf numFmtId="2" fontId="0" fillId="3" borderId="20" xfId="0" applyNumberFormat="1" applyFill="1" applyBorder="1" applyAlignment="1" applyProtection="1">
      <alignment horizontal="center" vertical="center" wrapText="1"/>
      <protection hidden="1"/>
    </xf>
    <xf numFmtId="2" fontId="0" fillId="14" borderId="25" xfId="0" applyNumberFormat="1" applyFill="1" applyBorder="1" applyAlignment="1" applyProtection="1">
      <alignment horizontal="center" vertical="center" wrapText="1"/>
      <protection hidden="1"/>
    </xf>
    <xf numFmtId="2" fontId="0" fillId="14" borderId="3" xfId="0" applyNumberFormat="1" applyFill="1" applyBorder="1" applyAlignment="1" applyProtection="1">
      <alignment horizontal="center" vertical="center" wrapText="1"/>
      <protection hidden="1"/>
    </xf>
    <xf numFmtId="2" fontId="0" fillId="14" borderId="20" xfId="0" applyNumberFormat="1" applyFill="1" applyBorder="1" applyAlignment="1" applyProtection="1">
      <alignment horizontal="center" vertical="center" wrapText="1"/>
      <protection hidden="1"/>
    </xf>
    <xf numFmtId="2" fontId="0" fillId="7" borderId="38" xfId="0" applyNumberFormat="1" applyFill="1" applyBorder="1" applyAlignment="1" applyProtection="1">
      <alignment horizontal="center" vertical="center" wrapText="1"/>
      <protection hidden="1"/>
    </xf>
    <xf numFmtId="2" fontId="0" fillId="7" borderId="3" xfId="0" applyNumberFormat="1" applyFill="1" applyBorder="1" applyAlignment="1" applyProtection="1">
      <alignment horizontal="center" vertical="center" wrapText="1"/>
      <protection hidden="1"/>
    </xf>
    <xf numFmtId="2" fontId="0" fillId="7" borderId="20" xfId="0" applyNumberFormat="1" applyFill="1"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20" xfId="0" applyBorder="1" applyAlignment="1" applyProtection="1">
      <alignment horizontal="center" vertical="center" wrapText="1"/>
      <protection hidden="1"/>
    </xf>
    <xf numFmtId="2" fontId="0" fillId="2" borderId="6" xfId="0" applyNumberFormat="1" applyFill="1" applyBorder="1" applyAlignment="1" applyProtection="1">
      <alignment horizontal="center" vertical="center" wrapText="1"/>
      <protection hidden="1"/>
    </xf>
    <xf numFmtId="2" fontId="0" fillId="2" borderId="1" xfId="0" applyNumberFormat="1" applyFill="1" applyBorder="1" applyAlignment="1" applyProtection="1">
      <alignment horizontal="center" vertical="center" wrapText="1"/>
      <protection hidden="1"/>
    </xf>
    <xf numFmtId="2" fontId="0" fillId="2" borderId="11" xfId="0" applyNumberFormat="1" applyFill="1" applyBorder="1" applyAlignment="1" applyProtection="1">
      <alignment horizontal="center" vertical="center" wrapText="1"/>
      <protection hidden="1"/>
    </xf>
    <xf numFmtId="0" fontId="0" fillId="0" borderId="57" xfId="0" applyFill="1" applyBorder="1" applyAlignment="1" applyProtection="1">
      <alignment horizontal="center" vertical="center" wrapText="1"/>
      <protection hidden="1"/>
    </xf>
    <xf numFmtId="0" fontId="0" fillId="2" borderId="19" xfId="0" applyFill="1" applyBorder="1" applyAlignment="1" applyProtection="1">
      <alignment horizontal="center" vertical="center" wrapText="1"/>
      <protection hidden="1"/>
    </xf>
    <xf numFmtId="0" fontId="0" fillId="2" borderId="18" xfId="0" applyFill="1" applyBorder="1" applyAlignment="1" applyProtection="1">
      <alignment horizontal="center" vertical="center" wrapText="1"/>
      <protection hidden="1"/>
    </xf>
    <xf numFmtId="2" fontId="0" fillId="7" borderId="36" xfId="0" applyNumberFormat="1" applyFill="1" applyBorder="1" applyAlignment="1" applyProtection="1">
      <alignment horizontal="center" vertical="center" wrapText="1"/>
      <protection hidden="1"/>
    </xf>
    <xf numFmtId="2" fontId="0" fillId="7" borderId="2" xfId="0" applyNumberFormat="1" applyFill="1" applyBorder="1" applyAlignment="1" applyProtection="1">
      <alignment horizontal="center" vertical="center" wrapText="1"/>
      <protection hidden="1"/>
    </xf>
    <xf numFmtId="2" fontId="0" fillId="7" borderId="18" xfId="0" applyNumberFormat="1" applyFill="1" applyBorder="1" applyAlignment="1" applyProtection="1">
      <alignment horizontal="center" vertical="center" wrapText="1"/>
      <protection hidden="1"/>
    </xf>
    <xf numFmtId="2" fontId="0" fillId="6" borderId="37" xfId="0" applyNumberFormat="1" applyFill="1" applyBorder="1" applyAlignment="1" applyProtection="1">
      <alignment horizontal="center" vertical="center" wrapText="1"/>
      <protection hidden="1"/>
    </xf>
    <xf numFmtId="0" fontId="1" fillId="8" borderId="23" xfId="0" applyFont="1" applyFill="1" applyBorder="1" applyAlignment="1" applyProtection="1">
      <alignment horizontal="center" vertical="center" wrapText="1"/>
      <protection hidden="1"/>
    </xf>
    <xf numFmtId="2" fontId="0" fillId="6" borderId="36" xfId="0" applyNumberFormat="1" applyFill="1" applyBorder="1" applyAlignment="1" applyProtection="1">
      <alignment horizontal="center" vertical="center" wrapText="1"/>
      <protection hidden="1"/>
    </xf>
    <xf numFmtId="2" fontId="0" fillId="6" borderId="2" xfId="0" applyNumberFormat="1" applyFill="1" applyBorder="1" applyAlignment="1" applyProtection="1">
      <alignment horizontal="center" vertical="center" wrapText="1"/>
      <protection hidden="1"/>
    </xf>
    <xf numFmtId="2" fontId="0" fillId="6" borderId="18" xfId="0" applyNumberFormat="1" applyFill="1" applyBorder="1" applyAlignment="1" applyProtection="1">
      <alignment horizontal="center" vertical="center" wrapText="1"/>
      <protection hidden="1"/>
    </xf>
    <xf numFmtId="0" fontId="0" fillId="0" borderId="18" xfId="0" applyBorder="1" applyAlignment="1" applyProtection="1">
      <alignment horizontal="center" vertical="center" wrapText="1"/>
      <protection hidden="1"/>
    </xf>
    <xf numFmtId="2" fontId="0" fillId="7" borderId="37" xfId="0" applyNumberFormat="1" applyFill="1" applyBorder="1" applyAlignment="1" applyProtection="1">
      <alignment horizontal="center" vertical="center" wrapText="1"/>
      <protection hidden="1"/>
    </xf>
    <xf numFmtId="2" fontId="0" fillId="7" borderId="8" xfId="0" applyNumberFormat="1" applyFill="1" applyBorder="1" applyAlignment="1" applyProtection="1">
      <alignment horizontal="center" vertical="center" wrapText="1"/>
      <protection hidden="1"/>
    </xf>
    <xf numFmtId="2" fontId="0" fillId="7" borderId="10" xfId="0" applyNumberFormat="1" applyFill="1" applyBorder="1" applyAlignment="1" applyProtection="1">
      <alignment horizontal="center" vertical="center" wrapText="1"/>
      <protection hidden="1"/>
    </xf>
    <xf numFmtId="0" fontId="0" fillId="0" borderId="73" xfId="0" applyBorder="1" applyAlignment="1" applyProtection="1">
      <alignment horizontal="center" vertical="center" wrapText="1"/>
      <protection hidden="1"/>
    </xf>
    <xf numFmtId="0" fontId="0" fillId="0" borderId="37" xfId="0" applyBorder="1" applyAlignment="1" applyProtection="1">
      <alignment horizontal="center" vertical="center" wrapText="1"/>
      <protection hidden="1"/>
    </xf>
    <xf numFmtId="0" fontId="0" fillId="0" borderId="74" xfId="0" applyBorder="1" applyAlignment="1" applyProtection="1">
      <alignment horizontal="center" vertical="center" wrapText="1"/>
      <protection hidden="1"/>
    </xf>
    <xf numFmtId="2" fontId="0" fillId="0" borderId="36" xfId="0" applyNumberFormat="1" applyFill="1" applyBorder="1" applyAlignment="1" applyProtection="1">
      <alignment horizontal="center" vertical="center"/>
      <protection hidden="1"/>
    </xf>
    <xf numFmtId="0" fontId="0" fillId="0" borderId="9" xfId="0" applyBorder="1" applyAlignment="1" applyProtection="1">
      <alignment horizontal="center" vertical="center" wrapText="1"/>
      <protection hidden="1"/>
    </xf>
    <xf numFmtId="0" fontId="0" fillId="0" borderId="69" xfId="0" applyBorder="1" applyAlignment="1" applyProtection="1">
      <alignment horizontal="center" vertical="center" wrapText="1"/>
      <protection hidden="1"/>
    </xf>
    <xf numFmtId="0" fontId="0" fillId="0" borderId="38" xfId="0" applyFill="1" applyBorder="1" applyAlignment="1" applyProtection="1">
      <alignment horizontal="center" vertical="center"/>
      <protection hidden="1"/>
    </xf>
    <xf numFmtId="0" fontId="0" fillId="0" borderId="35" xfId="0" applyFill="1" applyBorder="1" applyAlignment="1" applyProtection="1">
      <alignment horizontal="center" vertical="center"/>
      <protection hidden="1"/>
    </xf>
    <xf numFmtId="0" fontId="0" fillId="0" borderId="71" xfId="0" applyBorder="1" applyAlignment="1" applyProtection="1">
      <alignment horizontal="center" vertical="center" wrapText="1"/>
      <protection hidden="1"/>
    </xf>
    <xf numFmtId="0" fontId="0" fillId="0" borderId="37" xfId="0" applyFill="1" applyBorder="1" applyAlignment="1" applyProtection="1">
      <alignment horizontal="center" vertical="center"/>
      <protection hidden="1"/>
    </xf>
    <xf numFmtId="0" fontId="0" fillId="0" borderId="13" xfId="0" applyBorder="1" applyAlignment="1" applyProtection="1">
      <alignment horizontal="center" vertical="center" wrapText="1"/>
      <protection hidden="1"/>
    </xf>
    <xf numFmtId="2" fontId="0" fillId="6" borderId="38" xfId="0" applyNumberFormat="1" applyFill="1" applyBorder="1" applyAlignment="1" applyProtection="1">
      <alignment horizontal="center" vertical="center" wrapText="1"/>
      <protection hidden="1"/>
    </xf>
    <xf numFmtId="2" fontId="0" fillId="6" borderId="3" xfId="0" applyNumberFormat="1" applyFill="1" applyBorder="1" applyAlignment="1" applyProtection="1">
      <alignment horizontal="center" vertical="center" wrapText="1"/>
      <protection hidden="1"/>
    </xf>
    <xf numFmtId="2" fontId="0" fillId="6" borderId="20" xfId="0" applyNumberFormat="1" applyFill="1" applyBorder="1" applyAlignment="1" applyProtection="1">
      <alignment horizontal="center" vertical="center" wrapText="1"/>
      <protection hidden="1"/>
    </xf>
    <xf numFmtId="2" fontId="0" fillId="14" borderId="7" xfId="0" applyNumberFormat="1" applyFill="1" applyBorder="1" applyAlignment="1" applyProtection="1">
      <alignment horizontal="center" vertical="center" wrapText="1"/>
      <protection hidden="1"/>
    </xf>
    <xf numFmtId="2" fontId="0" fillId="14" borderId="8" xfId="0" applyNumberFormat="1" applyFill="1" applyBorder="1" applyAlignment="1" applyProtection="1">
      <alignment horizontal="center" vertical="center" wrapText="1"/>
      <protection hidden="1"/>
    </xf>
    <xf numFmtId="2" fontId="0" fillId="14" borderId="10" xfId="0" applyNumberFormat="1" applyFill="1" applyBorder="1" applyAlignment="1" applyProtection="1">
      <alignment horizontal="center" vertical="center" wrapText="1"/>
      <protection hidden="1"/>
    </xf>
    <xf numFmtId="2" fontId="0" fillId="2" borderId="25" xfId="0" applyNumberFormat="1" applyFill="1" applyBorder="1" applyAlignment="1" applyProtection="1">
      <alignment horizontal="center" vertical="center" wrapText="1"/>
      <protection hidden="1"/>
    </xf>
    <xf numFmtId="2" fontId="0" fillId="2" borderId="3" xfId="0" applyNumberFormat="1" applyFill="1" applyBorder="1" applyAlignment="1" applyProtection="1">
      <alignment horizontal="center" vertical="center" wrapText="1"/>
      <protection hidden="1"/>
    </xf>
    <xf numFmtId="2" fontId="0" fillId="2" borderId="20" xfId="0" applyNumberFormat="1" applyFill="1" applyBorder="1" applyAlignment="1" applyProtection="1">
      <alignment horizontal="center" vertical="center" wrapText="1"/>
      <protection hidden="1"/>
    </xf>
    <xf numFmtId="0" fontId="0" fillId="0" borderId="0" xfId="0" applyFill="1" applyAlignment="1" applyProtection="1">
      <alignment horizontal="center" vertical="center" wrapText="1"/>
      <protection hidden="1"/>
    </xf>
    <xf numFmtId="0" fontId="0" fillId="0" borderId="8"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27" xfId="0" applyFill="1" applyBorder="1" applyAlignment="1" applyProtection="1">
      <alignment horizontal="center" vertical="center" wrapText="1"/>
      <protection hidden="1"/>
    </xf>
    <xf numFmtId="0" fontId="0" fillId="0" borderId="28" xfId="0" applyFill="1"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1" fillId="5" borderId="2" xfId="0" applyFont="1" applyFill="1" applyBorder="1" applyAlignment="1" applyProtection="1">
      <alignment horizontal="center" vertical="center" wrapText="1"/>
      <protection hidden="1"/>
    </xf>
    <xf numFmtId="0" fontId="1" fillId="5" borderId="22" xfId="0" applyFont="1" applyFill="1" applyBorder="1" applyAlignment="1" applyProtection="1">
      <alignment horizontal="center" vertical="center" wrapText="1"/>
      <protection hidden="1"/>
    </xf>
    <xf numFmtId="0" fontId="0" fillId="0" borderId="51" xfId="0" applyBorder="1" applyAlignment="1" applyProtection="1">
      <alignment horizontal="center" vertical="center" wrapText="1"/>
      <protection hidden="1"/>
    </xf>
    <xf numFmtId="10" fontId="0" fillId="0" borderId="4" xfId="0" applyNumberFormat="1" applyFill="1" applyBorder="1" applyAlignment="1" applyProtection="1">
      <alignment horizontal="center" vertical="center"/>
      <protection hidden="1"/>
    </xf>
    <xf numFmtId="0" fontId="0" fillId="0" borderId="46" xfId="0" applyBorder="1" applyAlignment="1" applyProtection="1">
      <alignment horizontal="center" vertical="center" wrapText="1"/>
      <protection hidden="1"/>
    </xf>
    <xf numFmtId="44" fontId="0" fillId="0" borderId="51" xfId="1" applyFont="1" applyBorder="1" applyAlignment="1" applyProtection="1">
      <alignment horizontal="center" vertical="center" wrapText="1"/>
      <protection hidden="1"/>
    </xf>
    <xf numFmtId="44" fontId="0" fillId="0" borderId="65" xfId="1" applyFont="1" applyBorder="1" applyAlignment="1" applyProtection="1">
      <alignment horizontal="center" vertical="center" wrapText="1"/>
      <protection hidden="1"/>
    </xf>
    <xf numFmtId="44" fontId="0" fillId="0" borderId="37" xfId="1" applyFont="1" applyBorder="1" applyAlignment="1" applyProtection="1">
      <alignment horizontal="center" vertical="center" wrapText="1"/>
      <protection hidden="1"/>
    </xf>
    <xf numFmtId="44" fontId="0" fillId="0" borderId="59" xfId="1" applyFont="1" applyBorder="1" applyAlignment="1" applyProtection="1">
      <alignment horizontal="center" vertical="center" wrapText="1"/>
      <protection hidden="1"/>
    </xf>
    <xf numFmtId="44" fontId="0" fillId="0" borderId="66" xfId="1" applyFont="1" applyBorder="1" applyAlignment="1" applyProtection="1">
      <alignment horizontal="center" vertical="center" wrapText="1" readingOrder="1"/>
      <protection hidden="1"/>
    </xf>
    <xf numFmtId="44" fontId="0" fillId="0" borderId="33" xfId="1" applyFont="1" applyBorder="1" applyAlignment="1" applyProtection="1">
      <alignment horizontal="center" vertical="center" wrapText="1"/>
      <protection hidden="1"/>
    </xf>
    <xf numFmtId="44" fontId="0" fillId="0" borderId="0" xfId="1" applyFont="1" applyAlignment="1" applyProtection="1">
      <alignment horizontal="center" vertical="center" wrapText="1"/>
      <protection hidden="1"/>
    </xf>
    <xf numFmtId="44" fontId="0" fillId="0" borderId="34" xfId="1" applyFont="1" applyBorder="1" applyAlignment="1" applyProtection="1">
      <alignment horizontal="center" vertical="center" wrapText="1"/>
      <protection hidden="1"/>
    </xf>
    <xf numFmtId="44" fontId="0" fillId="0" borderId="38" xfId="1" applyFont="1" applyBorder="1" applyAlignment="1" applyProtection="1">
      <alignment horizontal="center" vertical="center" wrapText="1"/>
      <protection hidden="1"/>
    </xf>
    <xf numFmtId="44" fontId="0" fillId="0" borderId="60" xfId="1" applyFont="1" applyBorder="1" applyAlignment="1" applyProtection="1">
      <alignment horizontal="center" vertical="center" wrapText="1"/>
      <protection hidden="1"/>
    </xf>
    <xf numFmtId="44" fontId="0" fillId="0" borderId="47" xfId="1" applyFont="1" applyBorder="1" applyAlignment="1" applyProtection="1">
      <alignment horizontal="center" vertical="center" wrapText="1" readingOrder="1"/>
      <protection hidden="1"/>
    </xf>
    <xf numFmtId="44" fontId="0" fillId="0" borderId="35" xfId="1" applyFont="1" applyBorder="1" applyAlignment="1" applyProtection="1">
      <alignment horizontal="center" vertical="center" wrapText="1"/>
      <protection hidden="1"/>
    </xf>
    <xf numFmtId="44" fontId="0" fillId="0" borderId="63" xfId="1" applyFont="1" applyBorder="1" applyAlignment="1" applyProtection="1">
      <alignment horizontal="center" vertical="center" wrapText="1"/>
      <protection hidden="1"/>
    </xf>
    <xf numFmtId="44" fontId="0" fillId="0" borderId="0" xfId="1" applyFont="1" applyBorder="1" applyAlignment="1" applyProtection="1">
      <alignment horizontal="center" vertical="center" wrapText="1"/>
      <protection hidden="1"/>
    </xf>
    <xf numFmtId="44" fontId="0" fillId="0" borderId="65" xfId="1" applyFont="1" applyBorder="1" applyAlignment="1" applyProtection="1">
      <alignment horizontal="center" vertical="center" wrapText="1" readingOrder="1"/>
      <protection hidden="1"/>
    </xf>
    <xf numFmtId="44" fontId="0" fillId="0" borderId="66" xfId="1" applyFont="1" applyBorder="1" applyAlignment="1" applyProtection="1">
      <alignment horizontal="center" vertical="center" wrapText="1"/>
      <protection hidden="1"/>
    </xf>
    <xf numFmtId="44" fontId="0" fillId="0" borderId="21" xfId="1" applyFont="1" applyBorder="1" applyAlignment="1" applyProtection="1">
      <alignment horizontal="center" vertical="center" wrapText="1"/>
      <protection hidden="1"/>
    </xf>
    <xf numFmtId="44" fontId="0" fillId="0" borderId="47" xfId="1" applyFont="1" applyBorder="1" applyAlignment="1" applyProtection="1">
      <alignment horizontal="center" vertical="center" wrapText="1"/>
      <protection hidden="1"/>
    </xf>
    <xf numFmtId="44" fontId="0" fillId="0" borderId="0" xfId="1" applyFont="1" applyAlignment="1">
      <alignment vertical="center"/>
    </xf>
    <xf numFmtId="0" fontId="8" fillId="0" borderId="17" xfId="0" applyFont="1" applyBorder="1" applyAlignment="1" applyProtection="1">
      <alignment horizontal="center" vertical="center" wrapText="1"/>
      <protection hidden="1"/>
    </xf>
    <xf numFmtId="0" fontId="8" fillId="0" borderId="25" xfId="0" applyFont="1" applyBorder="1" applyAlignment="1" applyProtection="1">
      <alignment horizontal="center" vertical="center" wrapText="1"/>
      <protection hidden="1"/>
    </xf>
    <xf numFmtId="0" fontId="8" fillId="0" borderId="51" xfId="0" applyFont="1" applyBorder="1" applyAlignment="1" applyProtection="1">
      <alignment horizontal="center" vertical="center" wrapText="1"/>
      <protection hidden="1"/>
    </xf>
    <xf numFmtId="0" fontId="8" fillId="15" borderId="51" xfId="0" applyFont="1" applyFill="1" applyBorder="1" applyAlignment="1" applyProtection="1">
      <alignment horizontal="center" vertical="center" wrapText="1"/>
      <protection hidden="1"/>
    </xf>
    <xf numFmtId="44" fontId="8" fillId="0" borderId="60" xfId="1" applyFont="1" applyBorder="1" applyAlignment="1" applyProtection="1">
      <alignment horizontal="center" vertical="center" wrapText="1"/>
      <protection hidden="1"/>
    </xf>
    <xf numFmtId="0" fontId="8" fillId="0" borderId="60" xfId="0" applyFont="1" applyBorder="1" applyAlignment="1" applyProtection="1">
      <alignment horizontal="center" vertical="center" wrapText="1"/>
      <protection hidden="1"/>
    </xf>
    <xf numFmtId="44" fontId="8" fillId="0" borderId="65" xfId="1" applyFont="1" applyBorder="1" applyAlignment="1" applyProtection="1">
      <alignment horizontal="center" vertical="center" wrapText="1"/>
      <protection hidden="1"/>
    </xf>
    <xf numFmtId="0" fontId="8" fillId="0" borderId="65" xfId="0" applyFont="1" applyBorder="1" applyAlignment="1" applyProtection="1">
      <alignment horizontal="center" vertical="center" wrapText="1"/>
      <protection hidden="1"/>
    </xf>
    <xf numFmtId="2" fontId="0" fillId="9" borderId="70" xfId="0" applyNumberFormat="1" applyFill="1" applyBorder="1" applyAlignment="1" applyProtection="1">
      <alignment horizontal="center" vertical="center"/>
      <protection hidden="1"/>
    </xf>
    <xf numFmtId="0" fontId="0" fillId="0" borderId="17" xfId="0" applyBorder="1" applyAlignment="1" applyProtection="1">
      <alignment horizontal="center" vertical="center" wrapText="1"/>
      <protection hidden="1"/>
    </xf>
    <xf numFmtId="0" fontId="0" fillId="0" borderId="59" xfId="0" applyBorder="1" applyAlignment="1" applyProtection="1">
      <alignment horizontal="center" vertical="center" wrapText="1"/>
      <protection hidden="1"/>
    </xf>
    <xf numFmtId="0" fontId="0" fillId="0" borderId="26" xfId="0" applyFill="1" applyBorder="1" applyAlignment="1" applyProtection="1">
      <alignment horizontal="center" vertical="center" wrapText="1"/>
      <protection hidden="1"/>
    </xf>
    <xf numFmtId="0" fontId="0" fillId="0" borderId="27" xfId="0" applyFill="1" applyBorder="1" applyAlignment="1" applyProtection="1">
      <alignment horizontal="center" vertical="center" wrapText="1"/>
      <protection hidden="1"/>
    </xf>
    <xf numFmtId="0" fontId="0" fillId="0" borderId="31" xfId="0" applyFill="1" applyBorder="1" applyAlignment="1" applyProtection="1">
      <alignment horizontal="center" vertical="center" wrapText="1"/>
      <protection hidden="1"/>
    </xf>
    <xf numFmtId="0" fontId="0" fillId="0" borderId="60" xfId="0"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1" xfId="0"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1" fillId="12" borderId="2" xfId="0" applyFont="1" applyFill="1" applyBorder="1" applyAlignment="1" applyProtection="1">
      <alignment horizontal="center" vertical="center" wrapText="1"/>
      <protection hidden="1"/>
    </xf>
    <xf numFmtId="0" fontId="1" fillId="12" borderId="22" xfId="0" applyFont="1" applyFill="1" applyBorder="1" applyAlignment="1" applyProtection="1">
      <alignment horizontal="center" vertical="center" wrapText="1"/>
      <protection hidden="1"/>
    </xf>
    <xf numFmtId="0" fontId="1" fillId="8" borderId="22" xfId="0" applyFont="1" applyFill="1" applyBorder="1" applyAlignment="1" applyProtection="1">
      <alignment horizontal="center" vertical="center" wrapText="1"/>
      <protection hidden="1"/>
    </xf>
    <xf numFmtId="0" fontId="1" fillId="8" borderId="2" xfId="0" applyFont="1" applyFill="1" applyBorder="1" applyAlignment="1" applyProtection="1">
      <alignment horizontal="center" vertical="center" wrapText="1"/>
      <protection hidden="1"/>
    </xf>
    <xf numFmtId="0" fontId="1" fillId="13" borderId="2" xfId="0" applyFont="1" applyFill="1" applyBorder="1" applyAlignment="1" applyProtection="1">
      <alignment horizontal="center" vertical="center" wrapText="1"/>
      <protection hidden="1"/>
    </xf>
    <xf numFmtId="2" fontId="0" fillId="9" borderId="38" xfId="0" applyNumberFormat="1" applyFill="1" applyBorder="1" applyAlignment="1" applyProtection="1">
      <alignment horizontal="center" vertical="center"/>
      <protection hidden="1"/>
    </xf>
    <xf numFmtId="2" fontId="0" fillId="9" borderId="3" xfId="0" applyNumberFormat="1" applyFill="1" applyBorder="1" applyAlignment="1" applyProtection="1">
      <alignment horizontal="center" vertical="center"/>
      <protection hidden="1"/>
    </xf>
    <xf numFmtId="2" fontId="0" fillId="9" borderId="20" xfId="0" applyNumberFormat="1" applyFill="1" applyBorder="1" applyAlignment="1" applyProtection="1">
      <alignment horizontal="center" vertical="center"/>
      <protection hidden="1"/>
    </xf>
    <xf numFmtId="2" fontId="0" fillId="15" borderId="70" xfId="0" applyNumberFormat="1" applyFill="1" applyBorder="1" applyAlignment="1" applyProtection="1">
      <alignment horizontal="center" vertical="center"/>
      <protection hidden="1"/>
    </xf>
    <xf numFmtId="2" fontId="0" fillId="15" borderId="39" xfId="0" applyNumberFormat="1" applyFill="1" applyBorder="1" applyAlignment="1" applyProtection="1">
      <alignment horizontal="center" vertical="center"/>
      <protection hidden="1"/>
    </xf>
    <xf numFmtId="2" fontId="0" fillId="15" borderId="75" xfId="0" applyNumberFormat="1" applyFill="1" applyBorder="1" applyAlignment="1" applyProtection="1">
      <alignment horizontal="center" vertical="center"/>
      <protection hidden="1"/>
    </xf>
    <xf numFmtId="0" fontId="8" fillId="0" borderId="38" xfId="0" applyFont="1" applyBorder="1" applyAlignment="1" applyProtection="1">
      <alignment horizontal="center" vertical="center" wrapText="1"/>
      <protection hidden="1"/>
    </xf>
    <xf numFmtId="44" fontId="8" fillId="0" borderId="51" xfId="1" applyFont="1" applyBorder="1" applyAlignment="1" applyProtection="1">
      <alignment horizontal="center" vertical="center" wrapText="1"/>
      <protection hidden="1"/>
    </xf>
    <xf numFmtId="0" fontId="8" fillId="0" borderId="34" xfId="0" applyFont="1" applyBorder="1" applyAlignment="1" applyProtection="1">
      <alignment horizontal="center" vertical="center" wrapText="1"/>
      <protection hidden="1"/>
    </xf>
    <xf numFmtId="44" fontId="8" fillId="0" borderId="59" xfId="1" applyFont="1" applyBorder="1" applyAlignment="1" applyProtection="1">
      <alignment horizontal="center" vertical="center" wrapText="1"/>
      <protection hidden="1"/>
    </xf>
    <xf numFmtId="0" fontId="8" fillId="0" borderId="59" xfId="0" applyFont="1" applyBorder="1" applyAlignment="1" applyProtection="1">
      <alignment horizontal="center" vertical="center" wrapText="1"/>
      <protection hidden="1"/>
    </xf>
    <xf numFmtId="44" fontId="8" fillId="0" borderId="38" xfId="1" applyFont="1" applyBorder="1" applyAlignment="1" applyProtection="1">
      <alignment horizontal="center" vertical="center" wrapText="1"/>
      <protection hidden="1"/>
    </xf>
    <xf numFmtId="0" fontId="8" fillId="0" borderId="6" xfId="0" applyFont="1" applyBorder="1" applyAlignment="1" applyProtection="1">
      <alignment horizontal="center" vertical="center" wrapText="1"/>
      <protection hidden="1"/>
    </xf>
    <xf numFmtId="44" fontId="8" fillId="0" borderId="35" xfId="1" applyFont="1" applyBorder="1" applyAlignment="1" applyProtection="1">
      <alignment horizontal="center" vertical="center" wrapText="1"/>
      <protection hidden="1"/>
    </xf>
    <xf numFmtId="0" fontId="8" fillId="0" borderId="35" xfId="0" applyFont="1" applyBorder="1" applyAlignment="1" applyProtection="1">
      <alignment horizontal="center" vertical="center" wrapText="1"/>
      <protection hidden="1"/>
    </xf>
    <xf numFmtId="44" fontId="8" fillId="0" borderId="33" xfId="1" applyFont="1" applyBorder="1" applyAlignment="1" applyProtection="1">
      <alignment horizontal="center" vertical="center" wrapText="1"/>
      <protection hidden="1"/>
    </xf>
    <xf numFmtId="0" fontId="0" fillId="0" borderId="48" xfId="0" applyBorder="1" applyAlignment="1" applyProtection="1">
      <alignment horizontal="center" vertical="center" wrapText="1"/>
      <protection hidden="1"/>
    </xf>
    <xf numFmtId="0" fontId="0" fillId="0" borderId="49" xfId="0" applyBorder="1" applyAlignment="1" applyProtection="1">
      <alignment horizontal="center" vertical="center" wrapText="1"/>
      <protection hidden="1"/>
    </xf>
    <xf numFmtId="0" fontId="0" fillId="0" borderId="15" xfId="0" applyBorder="1" applyAlignment="1" applyProtection="1">
      <alignment horizontal="center" vertical="center" wrapText="1"/>
      <protection hidden="1"/>
    </xf>
    <xf numFmtId="0" fontId="0" fillId="0" borderId="16" xfId="0" applyBorder="1" applyAlignment="1" applyProtection="1">
      <alignment horizontal="center" vertical="center" wrapText="1"/>
      <protection hidden="1"/>
    </xf>
    <xf numFmtId="0" fontId="0" fillId="0" borderId="17" xfId="0" applyBorder="1" applyAlignment="1" applyProtection="1">
      <alignment horizontal="center" vertical="center" wrapText="1"/>
      <protection hidden="1"/>
    </xf>
    <xf numFmtId="0" fontId="0" fillId="0" borderId="50" xfId="0" applyBorder="1" applyAlignment="1" applyProtection="1">
      <alignment horizontal="center" vertical="center" wrapText="1"/>
      <protection hidden="1"/>
    </xf>
    <xf numFmtId="0" fontId="0" fillId="0" borderId="4" xfId="0" applyBorder="1" applyAlignment="1" applyProtection="1">
      <alignment horizontal="center" vertical="center"/>
      <protection hidden="1"/>
    </xf>
    <xf numFmtId="0" fontId="0" fillId="0" borderId="9" xfId="0" applyBorder="1" applyAlignment="1" applyProtection="1">
      <alignment horizontal="center" vertical="center"/>
      <protection hidden="1"/>
    </xf>
    <xf numFmtId="0" fontId="0" fillId="0" borderId="6" xfId="0" applyBorder="1" applyAlignment="1" applyProtection="1">
      <alignment horizontal="center" vertical="center"/>
      <protection hidden="1"/>
    </xf>
    <xf numFmtId="0" fontId="0" fillId="0" borderId="11" xfId="0" applyBorder="1" applyAlignment="1" applyProtection="1">
      <alignment horizontal="center" vertical="center"/>
      <protection hidden="1"/>
    </xf>
    <xf numFmtId="0" fontId="0" fillId="0" borderId="64" xfId="0" applyBorder="1" applyAlignment="1" applyProtection="1">
      <alignment horizontal="center" vertical="center"/>
      <protection hidden="1"/>
    </xf>
    <xf numFmtId="0" fontId="0" fillId="0" borderId="52" xfId="0" applyBorder="1" applyAlignment="1" applyProtection="1">
      <alignment horizontal="center" vertical="center"/>
      <protection hidden="1"/>
    </xf>
    <xf numFmtId="0" fontId="0" fillId="0" borderId="69" xfId="0" applyBorder="1" applyAlignment="1" applyProtection="1">
      <alignment horizontal="center" vertical="center"/>
      <protection hidden="1"/>
    </xf>
    <xf numFmtId="0" fontId="0" fillId="0" borderId="67" xfId="0" applyBorder="1" applyAlignment="1" applyProtection="1">
      <alignment horizontal="center" vertical="center"/>
      <protection hidden="1"/>
    </xf>
    <xf numFmtId="0" fontId="0" fillId="0" borderId="68" xfId="0" applyBorder="1" applyAlignment="1" applyProtection="1">
      <alignment horizontal="center" vertical="center"/>
      <protection hidden="1"/>
    </xf>
    <xf numFmtId="0" fontId="0" fillId="0" borderId="60" xfId="0" applyBorder="1" applyAlignment="1" applyProtection="1">
      <alignment horizontal="center" vertical="center"/>
      <protection hidden="1"/>
    </xf>
    <xf numFmtId="0" fontId="0" fillId="0" borderId="62" xfId="0" applyBorder="1" applyAlignment="1" applyProtection="1">
      <alignment horizontal="center" vertical="center"/>
      <protection hidden="1"/>
    </xf>
    <xf numFmtId="0" fontId="0" fillId="0" borderId="63" xfId="0" applyBorder="1" applyAlignment="1" applyProtection="1">
      <alignment horizontal="center" vertical="center"/>
      <protection hidden="1"/>
    </xf>
    <xf numFmtId="0" fontId="0" fillId="0" borderId="61" xfId="0" applyBorder="1" applyAlignment="1" applyProtection="1">
      <alignment horizontal="center" vertical="center"/>
      <protection hidden="1"/>
    </xf>
    <xf numFmtId="0" fontId="0" fillId="0" borderId="0" xfId="0" applyBorder="1" applyAlignment="1" applyProtection="1">
      <alignment horizontal="center" vertical="center"/>
      <protection hidden="1"/>
    </xf>
    <xf numFmtId="0" fontId="0" fillId="0" borderId="4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0" fillId="0" borderId="14" xfId="0" applyBorder="1" applyAlignment="1" applyProtection="1">
      <alignment horizontal="center" vertical="center"/>
      <protection hidden="1"/>
    </xf>
    <xf numFmtId="0" fontId="0" fillId="0" borderId="13" xfId="0" applyBorder="1" applyAlignment="1" applyProtection="1">
      <alignment horizontal="center" vertical="center"/>
      <protection hidden="1"/>
    </xf>
    <xf numFmtId="0" fontId="0" fillId="0" borderId="49" xfId="0" applyBorder="1" applyAlignment="1" applyProtection="1">
      <alignment horizontal="center" vertical="center"/>
      <protection hidden="1"/>
    </xf>
    <xf numFmtId="0" fontId="0" fillId="0" borderId="12" xfId="0" applyBorder="1" applyAlignment="1" applyProtection="1">
      <alignment horizontal="center" vertical="center"/>
      <protection hidden="1"/>
    </xf>
    <xf numFmtId="0" fontId="0" fillId="0" borderId="20" xfId="0" applyBorder="1" applyAlignment="1" applyProtection="1">
      <alignment horizontal="center" vertical="center"/>
      <protection hidden="1"/>
    </xf>
    <xf numFmtId="0" fontId="0" fillId="0" borderId="10" xfId="0" applyBorder="1" applyAlignment="1" applyProtection="1">
      <alignment horizontal="center" vertical="center"/>
      <protection hidden="1"/>
    </xf>
    <xf numFmtId="0" fontId="0" fillId="0" borderId="3" xfId="0" applyBorder="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0" borderId="8" xfId="0" applyBorder="1" applyAlignment="1" applyProtection="1">
      <alignment horizontal="center" vertical="center"/>
      <protection hidden="1"/>
    </xf>
    <xf numFmtId="0" fontId="0" fillId="0" borderId="5" xfId="0" applyBorder="1" applyAlignment="1" applyProtection="1">
      <alignment horizontal="center" vertical="center"/>
      <protection hidden="1"/>
    </xf>
    <xf numFmtId="0" fontId="0" fillId="0" borderId="58" xfId="0" applyBorder="1" applyAlignment="1" applyProtection="1">
      <alignment horizontal="center" vertical="center" wrapText="1"/>
      <protection hidden="1"/>
    </xf>
    <xf numFmtId="0" fontId="0" fillId="0" borderId="59" xfId="0" applyBorder="1" applyAlignment="1" applyProtection="1">
      <alignment horizontal="center" vertical="center" wrapText="1"/>
      <protection hidden="1"/>
    </xf>
    <xf numFmtId="0" fontId="0" fillId="0" borderId="63" xfId="0" applyBorder="1" applyAlignment="1" applyProtection="1">
      <alignment horizontal="center" vertical="center" wrapText="1"/>
      <protection hidden="1"/>
    </xf>
    <xf numFmtId="0" fontId="0" fillId="0" borderId="15" xfId="0" applyBorder="1" applyAlignment="1" applyProtection="1">
      <alignment horizontal="center" vertical="center"/>
      <protection hidden="1"/>
    </xf>
    <xf numFmtId="0" fontId="0" fillId="0" borderId="16" xfId="0" applyBorder="1" applyAlignment="1" applyProtection="1">
      <alignment horizontal="center" vertical="center"/>
      <protection hidden="1"/>
    </xf>
    <xf numFmtId="0" fontId="0" fillId="0" borderId="23" xfId="0" applyBorder="1" applyAlignment="1" applyProtection="1">
      <alignment horizontal="center" vertical="center"/>
      <protection hidden="1"/>
    </xf>
    <xf numFmtId="0" fontId="0" fillId="0" borderId="44" xfId="0" applyFill="1" applyBorder="1" applyAlignment="1" applyProtection="1">
      <alignment horizontal="center" vertical="center" wrapText="1"/>
      <protection hidden="1"/>
    </xf>
    <xf numFmtId="0" fontId="0" fillId="0" borderId="52" xfId="0" applyFill="1" applyBorder="1" applyAlignment="1" applyProtection="1">
      <alignment horizontal="center" vertical="center" wrapText="1"/>
      <protection hidden="1"/>
    </xf>
    <xf numFmtId="0" fontId="0" fillId="0" borderId="39" xfId="0" applyBorder="1" applyAlignment="1" applyProtection="1">
      <alignment horizontal="center" vertical="center"/>
      <protection hidden="1"/>
    </xf>
    <xf numFmtId="0" fontId="0" fillId="0" borderId="33" xfId="0" applyBorder="1" applyAlignment="1" applyProtection="1">
      <alignment horizontal="center" vertical="center"/>
      <protection hidden="1"/>
    </xf>
    <xf numFmtId="0" fontId="0" fillId="0" borderId="40" xfId="0" applyBorder="1" applyAlignment="1" applyProtection="1">
      <alignment horizontal="center" vertical="center"/>
      <protection hidden="1"/>
    </xf>
    <xf numFmtId="0" fontId="0" fillId="0" borderId="25" xfId="0" applyBorder="1" applyAlignment="1" applyProtection="1">
      <alignment horizontal="center" vertical="center"/>
      <protection hidden="1"/>
    </xf>
    <xf numFmtId="0" fontId="0" fillId="0" borderId="32" xfId="0" applyBorder="1" applyAlignment="1" applyProtection="1">
      <alignment horizontal="center" vertical="center"/>
      <protection hidden="1"/>
    </xf>
    <xf numFmtId="0" fontId="0" fillId="0" borderId="17" xfId="0" applyBorder="1" applyAlignment="1" applyProtection="1">
      <alignment horizontal="center" vertical="center"/>
      <protection hidden="1"/>
    </xf>
    <xf numFmtId="0" fontId="1" fillId="0" borderId="4" xfId="0" applyFont="1" applyBorder="1" applyAlignment="1" applyProtection="1">
      <alignment horizontal="center" vertical="center" wrapText="1" readingOrder="1"/>
      <protection hidden="1"/>
    </xf>
    <xf numFmtId="0" fontId="1" fillId="0" borderId="6" xfId="0" applyFont="1" applyBorder="1" applyAlignment="1" applyProtection="1">
      <alignment horizontal="center" vertical="center" wrapText="1" readingOrder="1"/>
      <protection hidden="1"/>
    </xf>
    <xf numFmtId="0" fontId="1" fillId="0" borderId="7" xfId="0" applyFont="1" applyBorder="1" applyAlignment="1" applyProtection="1">
      <alignment horizontal="center" vertical="center" wrapText="1" readingOrder="1"/>
      <protection hidden="1"/>
    </xf>
    <xf numFmtId="0" fontId="0" fillId="0" borderId="26" xfId="0" applyFill="1" applyBorder="1" applyAlignment="1" applyProtection="1">
      <alignment horizontal="center" vertical="center" wrapText="1"/>
      <protection hidden="1"/>
    </xf>
    <xf numFmtId="0" fontId="0" fillId="0" borderId="27" xfId="0" applyFill="1" applyBorder="1" applyAlignment="1" applyProtection="1">
      <alignment horizontal="center" vertical="center" wrapText="1"/>
      <protection hidden="1"/>
    </xf>
    <xf numFmtId="0" fontId="0" fillId="0" borderId="28" xfId="0" applyFill="1" applyBorder="1" applyAlignment="1" applyProtection="1">
      <alignment horizontal="center" vertical="center" wrapText="1"/>
      <protection hidden="1"/>
    </xf>
    <xf numFmtId="0" fontId="1" fillId="0" borderId="15" xfId="0" applyFont="1" applyBorder="1" applyAlignment="1" applyProtection="1">
      <alignment horizontal="center" vertical="center" wrapText="1" readingOrder="1"/>
      <protection hidden="1"/>
    </xf>
    <xf numFmtId="0" fontId="1" fillId="0" borderId="16" xfId="0" applyFont="1" applyBorder="1" applyAlignment="1" applyProtection="1">
      <alignment horizontal="center" vertical="center" wrapText="1" readingOrder="1"/>
      <protection hidden="1"/>
    </xf>
    <xf numFmtId="0" fontId="0" fillId="0" borderId="70" xfId="0" applyBorder="1" applyAlignment="1" applyProtection="1">
      <alignment horizontal="center" vertical="center"/>
      <protection hidden="1"/>
    </xf>
    <xf numFmtId="0" fontId="0" fillId="0" borderId="51" xfId="0" applyBorder="1" applyAlignment="1" applyProtection="1">
      <alignment horizontal="center" vertical="center"/>
      <protection hidden="1"/>
    </xf>
    <xf numFmtId="0" fontId="0" fillId="0" borderId="71" xfId="0" applyBorder="1" applyAlignment="1" applyProtection="1">
      <alignment horizontal="center" vertical="center"/>
      <protection hidden="1"/>
    </xf>
    <xf numFmtId="0" fontId="0" fillId="0" borderId="78" xfId="0" applyBorder="1" applyAlignment="1" applyProtection="1">
      <alignment horizontal="center" vertical="center" wrapText="1"/>
      <protection hidden="1"/>
    </xf>
    <xf numFmtId="0" fontId="0" fillId="0" borderId="72" xfId="0" applyBorder="1" applyAlignment="1" applyProtection="1">
      <alignment horizontal="center" vertical="center" wrapText="1"/>
      <protection hidden="1"/>
    </xf>
    <xf numFmtId="0" fontId="0" fillId="0" borderId="39" xfId="0" applyBorder="1" applyAlignment="1" applyProtection="1">
      <alignment horizontal="center" vertical="center" wrapText="1"/>
      <protection hidden="1"/>
    </xf>
    <xf numFmtId="0" fontId="0" fillId="0" borderId="33" xfId="0" applyBorder="1" applyAlignment="1" applyProtection="1">
      <alignment horizontal="center" vertical="center" wrapText="1"/>
      <protection hidden="1"/>
    </xf>
    <xf numFmtId="0" fontId="0" fillId="0" borderId="40" xfId="0" applyBorder="1" applyAlignment="1" applyProtection="1">
      <alignment horizontal="center" vertical="center" wrapText="1"/>
      <protection hidden="1"/>
    </xf>
    <xf numFmtId="0" fontId="0" fillId="0" borderId="29" xfId="0" applyFill="1" applyBorder="1" applyAlignment="1" applyProtection="1">
      <alignment horizontal="center" vertical="center" wrapText="1"/>
      <protection hidden="1"/>
    </xf>
    <xf numFmtId="0" fontId="0" fillId="0" borderId="30" xfId="0" applyFill="1" applyBorder="1" applyAlignment="1" applyProtection="1">
      <alignment horizontal="center" vertical="center" wrapText="1"/>
      <protection hidden="1"/>
    </xf>
    <xf numFmtId="0" fontId="0" fillId="0" borderId="25" xfId="0" applyFill="1" applyBorder="1" applyAlignment="1" applyProtection="1">
      <alignment horizontal="center" vertical="center"/>
      <protection hidden="1"/>
    </xf>
    <xf numFmtId="0" fontId="0" fillId="0" borderId="3" xfId="0" applyFill="1" applyBorder="1" applyAlignment="1" applyProtection="1">
      <alignment horizontal="center" vertical="center"/>
      <protection hidden="1"/>
    </xf>
    <xf numFmtId="0" fontId="0" fillId="0" borderId="32" xfId="0" applyFill="1" applyBorder="1" applyAlignment="1" applyProtection="1">
      <alignment horizontal="center" vertical="center"/>
      <protection hidden="1"/>
    </xf>
    <xf numFmtId="0" fontId="0" fillId="0" borderId="31" xfId="0" applyFill="1" applyBorder="1" applyAlignment="1" applyProtection="1">
      <alignment horizontal="center" vertical="center" wrapText="1"/>
      <protection hidden="1"/>
    </xf>
    <xf numFmtId="0" fontId="0" fillId="0" borderId="67" xfId="0" applyBorder="1" applyAlignment="1" applyProtection="1">
      <alignment horizontal="center" vertical="center" wrapText="1"/>
      <protection hidden="1"/>
    </xf>
    <xf numFmtId="0" fontId="0" fillId="0" borderId="60" xfId="0" applyBorder="1" applyAlignment="1" applyProtection="1">
      <alignment horizontal="center" vertical="center" wrapText="1"/>
      <protection hidden="1"/>
    </xf>
    <xf numFmtId="0" fontId="0" fillId="0" borderId="68" xfId="0" applyBorder="1" applyAlignment="1" applyProtection="1">
      <alignment horizontal="center" vertical="center" wrapText="1"/>
      <protection hidden="1"/>
    </xf>
    <xf numFmtId="0" fontId="1" fillId="0" borderId="15" xfId="0" applyFont="1" applyBorder="1" applyAlignment="1" applyProtection="1">
      <alignment horizontal="center" vertical="center" wrapText="1"/>
      <protection hidden="1"/>
    </xf>
    <xf numFmtId="0" fontId="1" fillId="0" borderId="16" xfId="0" applyFont="1" applyBorder="1" applyAlignment="1" applyProtection="1">
      <alignment horizontal="center" vertical="center" wrapText="1"/>
      <protection hidden="1"/>
    </xf>
    <xf numFmtId="0" fontId="1" fillId="0" borderId="17" xfId="0" applyFont="1" applyBorder="1" applyAlignment="1" applyProtection="1">
      <alignment horizontal="center" vertical="center" wrapText="1"/>
      <protection hidden="1"/>
    </xf>
    <xf numFmtId="0" fontId="0" fillId="0" borderId="4" xfId="0" applyBorder="1" applyAlignment="1" applyProtection="1">
      <alignment horizontal="center" vertical="center" wrapText="1"/>
      <protection hidden="1"/>
    </xf>
    <xf numFmtId="0" fontId="0" fillId="0" borderId="34" xfId="0" applyBorder="1" applyAlignment="1" applyProtection="1">
      <alignment horizontal="center" vertical="center" wrapText="1"/>
      <protection hidden="1"/>
    </xf>
    <xf numFmtId="0" fontId="0" fillId="0" borderId="5" xfId="0" applyBorder="1" applyAlignment="1" applyProtection="1">
      <alignment horizontal="center" vertical="center" wrapText="1"/>
      <protection hidden="1"/>
    </xf>
    <xf numFmtId="0" fontId="0" fillId="0" borderId="23"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35" xfId="0" applyBorder="1" applyAlignment="1" applyProtection="1">
      <alignment horizontal="center" vertical="center" wrapText="1"/>
      <protection hidden="1"/>
    </xf>
    <xf numFmtId="0" fontId="0" fillId="0" borderId="1" xfId="0" applyBorder="1" applyAlignment="1" applyProtection="1">
      <alignment horizontal="center" vertical="center" wrapText="1"/>
      <protection hidden="1"/>
    </xf>
    <xf numFmtId="0" fontId="0" fillId="0" borderId="14" xfId="0" applyBorder="1" applyAlignment="1" applyProtection="1">
      <alignment horizontal="center" vertical="center" wrapText="1"/>
      <protection hidden="1"/>
    </xf>
    <xf numFmtId="0" fontId="0" fillId="0" borderId="12" xfId="0" applyBorder="1" applyAlignment="1" applyProtection="1">
      <alignment horizontal="center" vertical="center" wrapText="1"/>
      <protection hidden="1"/>
    </xf>
    <xf numFmtId="0" fontId="0" fillId="0" borderId="13" xfId="0" applyBorder="1" applyAlignment="1" applyProtection="1">
      <alignment horizontal="center" vertical="center" wrapText="1"/>
      <protection hidden="1"/>
    </xf>
    <xf numFmtId="0" fontId="0" fillId="0" borderId="64" xfId="0" applyBorder="1" applyAlignment="1" applyProtection="1">
      <alignment horizontal="center" vertical="center" wrapText="1"/>
      <protection hidden="1"/>
    </xf>
    <xf numFmtId="0" fontId="0" fillId="0" borderId="52" xfId="0" applyBorder="1" applyAlignment="1" applyProtection="1">
      <alignment horizontal="center" vertical="center" wrapText="1"/>
      <protection hidden="1"/>
    </xf>
    <xf numFmtId="0" fontId="0" fillId="0" borderId="69" xfId="0" applyBorder="1" applyAlignment="1" applyProtection="1">
      <alignment horizontal="center" vertical="center" wrapText="1"/>
      <protection hidden="1"/>
    </xf>
    <xf numFmtId="0" fontId="0" fillId="0" borderId="29" xfId="0" applyBorder="1" applyAlignment="1" applyProtection="1">
      <alignment horizontal="center" vertical="center" wrapText="1"/>
      <protection hidden="1"/>
    </xf>
    <xf numFmtId="0" fontId="0" fillId="0" borderId="30" xfId="0" applyBorder="1" applyAlignment="1" applyProtection="1">
      <alignment horizontal="center" vertical="center" wrapText="1"/>
      <protection hidden="1"/>
    </xf>
    <xf numFmtId="0" fontId="0" fillId="0" borderId="31" xfId="0" applyBorder="1" applyAlignment="1" applyProtection="1">
      <alignment horizontal="center" vertical="center" wrapText="1"/>
      <protection hidden="1"/>
    </xf>
    <xf numFmtId="0" fontId="0" fillId="0" borderId="62" xfId="0" applyBorder="1" applyAlignment="1" applyProtection="1">
      <alignment horizontal="center" vertical="center" wrapText="1"/>
      <protection hidden="1"/>
    </xf>
    <xf numFmtId="0" fontId="0" fillId="0" borderId="70" xfId="0" applyBorder="1" applyAlignment="1" applyProtection="1">
      <alignment horizontal="center" vertical="center" wrapText="1"/>
      <protection hidden="1"/>
    </xf>
    <xf numFmtId="0" fontId="0" fillId="0" borderId="51" xfId="0" applyBorder="1" applyAlignment="1" applyProtection="1">
      <alignment horizontal="center" vertical="center" wrapText="1"/>
      <protection hidden="1"/>
    </xf>
    <xf numFmtId="0" fontId="0" fillId="0" borderId="71" xfId="0" applyBorder="1" applyAlignment="1" applyProtection="1">
      <alignment horizontal="center" vertical="center" wrapText="1"/>
      <protection hidden="1"/>
    </xf>
    <xf numFmtId="0" fontId="0" fillId="0" borderId="11" xfId="0" applyBorder="1" applyAlignment="1" applyProtection="1">
      <alignment horizontal="center" vertical="center" wrapText="1"/>
      <protection hidden="1"/>
    </xf>
    <xf numFmtId="0" fontId="0" fillId="0" borderId="25"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0" fillId="0" borderId="32" xfId="0" applyBorder="1" applyAlignment="1" applyProtection="1">
      <alignment horizontal="center" vertical="center" wrapText="1"/>
      <protection hidden="1"/>
    </xf>
    <xf numFmtId="0" fontId="0" fillId="0" borderId="20" xfId="0" applyBorder="1" applyAlignment="1" applyProtection="1">
      <alignment horizontal="center" vertical="center" wrapText="1"/>
      <protection hidden="1"/>
    </xf>
    <xf numFmtId="0" fontId="1" fillId="12" borderId="14" xfId="0" applyFont="1" applyFill="1" applyBorder="1" applyAlignment="1" applyProtection="1">
      <alignment horizontal="center" vertical="center" wrapText="1"/>
      <protection hidden="1"/>
    </xf>
    <xf numFmtId="0" fontId="1" fillId="12" borderId="3" xfId="0" applyFont="1" applyFill="1" applyBorder="1" applyAlignment="1" applyProtection="1">
      <alignment horizontal="center" vertical="center" wrapText="1"/>
      <protection hidden="1"/>
    </xf>
    <xf numFmtId="0" fontId="1" fillId="12" borderId="2" xfId="0" applyFont="1" applyFill="1" applyBorder="1" applyAlignment="1" applyProtection="1">
      <alignment horizontal="center" vertical="center" wrapText="1"/>
      <protection hidden="1"/>
    </xf>
    <xf numFmtId="0" fontId="1" fillId="12" borderId="13" xfId="0" applyFont="1" applyFill="1" applyBorder="1" applyAlignment="1" applyProtection="1">
      <alignment horizontal="center" vertical="center" wrapText="1"/>
      <protection hidden="1"/>
    </xf>
    <xf numFmtId="0" fontId="1" fillId="12" borderId="55" xfId="0" applyFont="1" applyFill="1" applyBorder="1" applyAlignment="1" applyProtection="1">
      <alignment horizontal="center" vertical="center" wrapText="1"/>
      <protection hidden="1"/>
    </xf>
    <xf numFmtId="0" fontId="1" fillId="12" borderId="32" xfId="0" applyFont="1" applyFill="1" applyBorder="1" applyAlignment="1" applyProtection="1">
      <alignment horizontal="center" vertical="center" wrapText="1"/>
      <protection hidden="1"/>
    </xf>
    <xf numFmtId="0" fontId="1" fillId="12" borderId="22" xfId="0" applyFont="1" applyFill="1" applyBorder="1" applyAlignment="1" applyProtection="1">
      <alignment horizontal="center" vertical="center" wrapText="1"/>
      <protection hidden="1"/>
    </xf>
    <xf numFmtId="0" fontId="1" fillId="12" borderId="46" xfId="0" applyFont="1" applyFill="1" applyBorder="1" applyAlignment="1" applyProtection="1">
      <alignment horizontal="center" vertical="center" wrapText="1"/>
      <protection hidden="1"/>
    </xf>
    <xf numFmtId="0" fontId="1" fillId="4" borderId="14" xfId="0" applyFont="1" applyFill="1" applyBorder="1" applyAlignment="1" applyProtection="1">
      <alignment horizontal="center" vertical="center" wrapText="1"/>
      <protection hidden="1"/>
    </xf>
    <xf numFmtId="0" fontId="1" fillId="4" borderId="12" xfId="0" applyFont="1" applyFill="1" applyBorder="1" applyAlignment="1" applyProtection="1">
      <alignment horizontal="center" vertical="center" wrapText="1"/>
      <protection hidden="1"/>
    </xf>
    <xf numFmtId="0" fontId="1" fillId="4" borderId="3" xfId="0" applyFont="1" applyFill="1" applyBorder="1" applyAlignment="1" applyProtection="1">
      <alignment horizontal="center" vertical="center" wrapText="1"/>
      <protection hidden="1"/>
    </xf>
    <xf numFmtId="0" fontId="1" fillId="4" borderId="55" xfId="0" applyFont="1" applyFill="1" applyBorder="1" applyAlignment="1" applyProtection="1">
      <alignment horizontal="center" vertical="center" wrapText="1"/>
      <protection hidden="1"/>
    </xf>
    <xf numFmtId="0" fontId="1" fillId="4" borderId="56" xfId="0" applyFont="1" applyFill="1" applyBorder="1" applyAlignment="1" applyProtection="1">
      <alignment horizontal="center" vertical="center" wrapText="1"/>
      <protection hidden="1"/>
    </xf>
    <xf numFmtId="0" fontId="1" fillId="4" borderId="32" xfId="0" applyFont="1" applyFill="1" applyBorder="1" applyAlignment="1" applyProtection="1">
      <alignment horizontal="center" vertical="center" wrapText="1"/>
      <protection hidden="1"/>
    </xf>
    <xf numFmtId="0" fontId="1" fillId="4" borderId="2" xfId="0" applyFont="1" applyFill="1" applyBorder="1" applyAlignment="1" applyProtection="1">
      <alignment horizontal="center" vertical="center" wrapText="1"/>
      <protection hidden="1"/>
    </xf>
    <xf numFmtId="0" fontId="1" fillId="4" borderId="13" xfId="0" applyFont="1" applyFill="1" applyBorder="1" applyAlignment="1" applyProtection="1">
      <alignment horizontal="center" vertical="center" wrapText="1"/>
      <protection hidden="1"/>
    </xf>
    <xf numFmtId="0" fontId="1" fillId="4" borderId="22" xfId="0" applyFont="1" applyFill="1" applyBorder="1" applyAlignment="1" applyProtection="1">
      <alignment horizontal="center" vertical="center" wrapText="1"/>
      <protection hidden="1"/>
    </xf>
    <xf numFmtId="0" fontId="1" fillId="4" borderId="46" xfId="0" applyFont="1" applyFill="1" applyBorder="1" applyAlignment="1" applyProtection="1">
      <alignment horizontal="center" vertical="center" wrapText="1"/>
      <protection hidden="1"/>
    </xf>
    <xf numFmtId="0" fontId="1" fillId="9" borderId="2" xfId="0" applyFont="1" applyFill="1" applyBorder="1" applyAlignment="1" applyProtection="1">
      <alignment horizontal="center" vertical="center" wrapText="1"/>
      <protection hidden="1"/>
    </xf>
    <xf numFmtId="0" fontId="1" fillId="9" borderId="13" xfId="0" applyFont="1" applyFill="1" applyBorder="1" applyAlignment="1" applyProtection="1">
      <alignment horizontal="center" vertical="center" wrapText="1"/>
      <protection hidden="1"/>
    </xf>
    <xf numFmtId="0" fontId="1" fillId="9" borderId="22" xfId="0" applyFont="1" applyFill="1" applyBorder="1" applyAlignment="1" applyProtection="1">
      <alignment horizontal="center" vertical="center" wrapText="1"/>
      <protection hidden="1"/>
    </xf>
    <xf numFmtId="0" fontId="1" fillId="9" borderId="46" xfId="0" applyFont="1" applyFill="1" applyBorder="1" applyAlignment="1" applyProtection="1">
      <alignment horizontal="center" vertical="center" wrapText="1"/>
      <protection hidden="1"/>
    </xf>
    <xf numFmtId="0" fontId="1" fillId="5" borderId="14" xfId="0" applyFont="1" applyFill="1" applyBorder="1" applyAlignment="1" applyProtection="1">
      <alignment horizontal="center" vertical="center" wrapText="1"/>
      <protection hidden="1"/>
    </xf>
    <xf numFmtId="0" fontId="1" fillId="5" borderId="3" xfId="0" applyFont="1" applyFill="1" applyBorder="1" applyAlignment="1" applyProtection="1">
      <alignment horizontal="center" vertical="center" wrapText="1"/>
      <protection hidden="1"/>
    </xf>
    <xf numFmtId="0" fontId="1" fillId="11" borderId="2" xfId="0" applyFont="1" applyFill="1" applyBorder="1" applyAlignment="1" applyProtection="1">
      <alignment horizontal="center" vertical="center" wrapText="1"/>
      <protection hidden="1"/>
    </xf>
    <xf numFmtId="0" fontId="1" fillId="11" borderId="3" xfId="0" applyFont="1" applyFill="1" applyBorder="1" applyAlignment="1" applyProtection="1">
      <alignment horizontal="center" vertical="center" wrapText="1"/>
      <protection hidden="1"/>
    </xf>
    <xf numFmtId="0" fontId="1" fillId="5" borderId="2" xfId="0" applyFont="1" applyFill="1" applyBorder="1" applyAlignment="1" applyProtection="1">
      <alignment horizontal="center" vertical="center" wrapText="1"/>
      <protection hidden="1"/>
    </xf>
    <xf numFmtId="0" fontId="1" fillId="5" borderId="55" xfId="0" applyFont="1" applyFill="1" applyBorder="1" applyAlignment="1" applyProtection="1">
      <alignment horizontal="center" vertical="center" wrapText="1"/>
      <protection hidden="1"/>
    </xf>
    <xf numFmtId="0" fontId="1" fillId="5" borderId="32" xfId="0" applyFont="1" applyFill="1" applyBorder="1" applyAlignment="1" applyProtection="1">
      <alignment horizontal="center" vertical="center" wrapText="1"/>
      <protection hidden="1"/>
    </xf>
    <xf numFmtId="0" fontId="1" fillId="11" borderId="22" xfId="0" applyFont="1" applyFill="1" applyBorder="1" applyAlignment="1" applyProtection="1">
      <alignment horizontal="center" vertical="center" wrapText="1"/>
      <protection hidden="1"/>
    </xf>
    <xf numFmtId="0" fontId="1" fillId="11" borderId="32" xfId="0" applyFont="1" applyFill="1" applyBorder="1" applyAlignment="1" applyProtection="1">
      <alignment horizontal="center" vertical="center" wrapText="1"/>
      <protection hidden="1"/>
    </xf>
    <xf numFmtId="0" fontId="1" fillId="5" borderId="22" xfId="0" applyFont="1" applyFill="1" applyBorder="1" applyAlignment="1" applyProtection="1">
      <alignment horizontal="center" vertical="center" wrapText="1"/>
      <protection hidden="1"/>
    </xf>
    <xf numFmtId="0" fontId="1" fillId="10" borderId="22" xfId="0" applyFont="1" applyFill="1" applyBorder="1" applyAlignment="1" applyProtection="1">
      <alignment horizontal="center" vertical="center" wrapText="1"/>
      <protection hidden="1"/>
    </xf>
    <xf numFmtId="0" fontId="1" fillId="10" borderId="32" xfId="0" applyFont="1" applyFill="1" applyBorder="1" applyAlignment="1" applyProtection="1">
      <alignment horizontal="center" vertical="center" wrapText="1"/>
      <protection hidden="1"/>
    </xf>
    <xf numFmtId="0" fontId="1" fillId="8" borderId="22" xfId="0" applyFont="1" applyFill="1" applyBorder="1" applyAlignment="1" applyProtection="1">
      <alignment horizontal="center" vertical="center" wrapText="1"/>
      <protection hidden="1"/>
    </xf>
    <xf numFmtId="0" fontId="1" fillId="8" borderId="46" xfId="0" applyFont="1" applyFill="1" applyBorder="1" applyAlignment="1" applyProtection="1">
      <alignment horizontal="center" vertical="center" wrapText="1"/>
      <protection hidden="1"/>
    </xf>
    <xf numFmtId="0" fontId="1" fillId="8" borderId="2" xfId="0" applyFont="1" applyFill="1" applyBorder="1" applyAlignment="1" applyProtection="1">
      <alignment horizontal="center" vertical="center" wrapText="1"/>
      <protection hidden="1"/>
    </xf>
    <xf numFmtId="0" fontId="1" fillId="8" borderId="13" xfId="0" applyFont="1" applyFill="1" applyBorder="1" applyAlignment="1" applyProtection="1">
      <alignment horizontal="center" vertical="center" wrapText="1"/>
      <protection hidden="1"/>
    </xf>
    <xf numFmtId="0" fontId="1" fillId="13" borderId="14" xfId="0" applyFont="1" applyFill="1" applyBorder="1" applyAlignment="1" applyProtection="1">
      <alignment horizontal="center" vertical="center" wrapText="1"/>
      <protection hidden="1"/>
    </xf>
    <xf numFmtId="0" fontId="1" fillId="13" borderId="3" xfId="0" applyFont="1" applyFill="1" applyBorder="1" applyAlignment="1" applyProtection="1">
      <alignment horizontal="center" vertical="center" wrapText="1"/>
      <protection hidden="1"/>
    </xf>
    <xf numFmtId="0" fontId="1" fillId="13" borderId="55" xfId="0" applyFont="1" applyFill="1" applyBorder="1" applyAlignment="1" applyProtection="1">
      <alignment horizontal="center" vertical="center" wrapText="1"/>
      <protection hidden="1"/>
    </xf>
    <xf numFmtId="0" fontId="1" fillId="13" borderId="32" xfId="0" applyFont="1" applyFill="1" applyBorder="1" applyAlignment="1" applyProtection="1">
      <alignment horizontal="center" vertical="center" wrapText="1"/>
      <protection hidden="1"/>
    </xf>
    <xf numFmtId="0" fontId="1" fillId="13" borderId="2" xfId="0" applyFont="1" applyFill="1" applyBorder="1" applyAlignment="1" applyProtection="1">
      <alignment horizontal="center" vertical="center" wrapText="1"/>
      <protection hidden="1"/>
    </xf>
    <xf numFmtId="0" fontId="1" fillId="13" borderId="22" xfId="0" applyFont="1" applyFill="1" applyBorder="1" applyAlignment="1" applyProtection="1">
      <alignment horizontal="center" vertical="center" wrapText="1"/>
      <protection hidden="1"/>
    </xf>
    <xf numFmtId="0" fontId="1" fillId="13" borderId="13" xfId="0" applyFont="1" applyFill="1" applyBorder="1" applyAlignment="1" applyProtection="1">
      <alignment horizontal="center" vertical="center" wrapText="1"/>
      <protection hidden="1"/>
    </xf>
    <xf numFmtId="0" fontId="1" fillId="13" borderId="46" xfId="0" applyFont="1" applyFill="1" applyBorder="1" applyAlignment="1" applyProtection="1">
      <alignment horizontal="center" vertical="center" wrapText="1"/>
      <protection hidden="1"/>
    </xf>
    <xf numFmtId="0" fontId="0" fillId="0" borderId="0" xfId="0" applyBorder="1" applyAlignment="1" applyProtection="1">
      <alignment horizontal="center" vertical="center" wrapText="1"/>
      <protection hidden="1"/>
    </xf>
    <xf numFmtId="0" fontId="9" fillId="0" borderId="0" xfId="0" applyFont="1" applyAlignment="1" applyProtection="1">
      <alignment horizontal="center" vertical="center" wrapText="1"/>
      <protection hidden="1"/>
    </xf>
  </cellXfs>
  <cellStyles count="2">
    <cellStyle name="Moneda" xfId="1" builtinId="4"/>
    <cellStyle name="Normal" xfId="0" builtinId="0"/>
  </cellStyles>
  <dxfs count="88">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
      <font>
        <color auto="1"/>
      </font>
      <fill>
        <patternFill>
          <bgColor theme="5" tint="-0.24994659260841701"/>
        </patternFill>
      </fill>
    </dxf>
    <dxf>
      <fill>
        <patternFill>
          <bgColor theme="7" tint="0.39994506668294322"/>
        </patternFill>
      </fill>
    </dxf>
  </dxfs>
  <tableStyles count="0" defaultTableStyle="TableStyleMedium2" defaultPivotStyle="PivotStyleLight16"/>
  <colors>
    <mruColors>
      <color rgb="FF99CC00"/>
      <color rgb="FF04AC74"/>
      <color rgb="FF0066FF"/>
      <color rgb="FFDBD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133351</xdr:colOff>
      <xdr:row>0</xdr:row>
      <xdr:rowOff>152401</xdr:rowOff>
    </xdr:from>
    <xdr:to>
      <xdr:col>1</xdr:col>
      <xdr:colOff>704851</xdr:colOff>
      <xdr:row>4</xdr:row>
      <xdr:rowOff>76201</xdr:rowOff>
    </xdr:to>
    <xdr:pic>
      <xdr:nvPicPr>
        <xdr:cNvPr id="2" name="1 Imagen" descr="LEAN HOUSE M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1" y="152401"/>
          <a:ext cx="1809750" cy="685800"/>
        </a:xfrm>
        <a:prstGeom prst="rect">
          <a:avLst/>
        </a:prstGeom>
        <a:noFill/>
        <a:ln>
          <a:noFill/>
        </a:ln>
      </xdr:spPr>
    </xdr:pic>
    <xdr:clientData/>
  </xdr:twoCellAnchor>
  <xdr:twoCellAnchor editAs="oneCell">
    <xdr:from>
      <xdr:col>1</xdr:col>
      <xdr:colOff>704850</xdr:colOff>
      <xdr:row>0</xdr:row>
      <xdr:rowOff>133350</xdr:rowOff>
    </xdr:from>
    <xdr:to>
      <xdr:col>5</xdr:col>
      <xdr:colOff>762000</xdr:colOff>
      <xdr:row>4</xdr:row>
      <xdr:rowOff>114300</xdr:rowOff>
    </xdr:to>
    <xdr:pic>
      <xdr:nvPicPr>
        <xdr:cNvPr id="3" name="2 Imagen" descr="sedatu.jpg (10706 bytes)"/>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43100" y="133350"/>
          <a:ext cx="3619500" cy="7429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dimension ref="A1:CD46"/>
  <sheetViews>
    <sheetView zoomScale="77" zoomScaleNormal="77" workbookViewId="0">
      <pane xSplit="3" ySplit="3" topLeftCell="D4" activePane="bottomRight" state="frozen"/>
      <selection activeCell="A51" sqref="A51:A55"/>
      <selection pane="topRight" activeCell="A51" sqref="A51:A55"/>
      <selection pane="bottomLeft" activeCell="A51" sqref="A51:A55"/>
      <selection pane="bottomRight" activeCell="F7" sqref="F7:F8"/>
    </sheetView>
  </sheetViews>
  <sheetFormatPr baseColWidth="10" defaultColWidth="11.42578125" defaultRowHeight="15" x14ac:dyDescent="0.25"/>
  <cols>
    <col min="1" max="2" width="18.5703125" style="3" customWidth="1"/>
    <col min="3" max="3" width="8.5703125" style="3" customWidth="1"/>
    <col min="4" max="4" width="15.42578125" style="3" bestFit="1" customWidth="1"/>
    <col min="5" max="5" width="24.140625" style="3" customWidth="1"/>
    <col min="6" max="7" width="24.140625" style="243" customWidth="1"/>
    <col min="8" max="8" width="8.5703125" style="3" customWidth="1"/>
    <col min="9" max="9" width="8.5703125" style="3" bestFit="1" customWidth="1"/>
    <col min="10" max="23" width="12.140625" style="212" customWidth="1"/>
    <col min="24" max="27" width="9" style="3" bestFit="1" customWidth="1"/>
    <col min="28" max="42" width="12.140625" style="212" customWidth="1"/>
    <col min="43" max="46" width="9" style="3" customWidth="1"/>
    <col min="47" max="50" width="9" style="212" customWidth="1"/>
    <col min="51" max="51" width="12.140625" style="212" customWidth="1"/>
    <col min="52" max="55" width="9" style="212" customWidth="1"/>
    <col min="56" max="60" width="12.140625" style="212" customWidth="1"/>
    <col min="61" max="62" width="9" style="3" bestFit="1" customWidth="1"/>
    <col min="63" max="63" width="9.5703125" style="3" bestFit="1" customWidth="1"/>
    <col min="64" max="64" width="9" style="3" bestFit="1" customWidth="1"/>
    <col min="65" max="68" width="9" style="3" customWidth="1"/>
    <col min="69" max="69" width="35.7109375" style="243" customWidth="1"/>
    <col min="70" max="70" width="20.85546875" style="413" customWidth="1"/>
    <col min="71" max="71" width="35.7109375" style="243" customWidth="1"/>
    <col min="72" max="72" width="20.42578125" style="413" customWidth="1"/>
    <col min="73" max="73" width="35.7109375" style="243" customWidth="1"/>
    <col min="74" max="74" width="20.5703125" style="413" customWidth="1"/>
    <col min="75" max="80" width="11.42578125" style="3"/>
    <col min="81" max="81" width="14.42578125" style="3" bestFit="1" customWidth="1"/>
    <col min="82" max="82" width="8" style="3" bestFit="1" customWidth="1"/>
    <col min="83" max="16384" width="11.42578125" style="3"/>
  </cols>
  <sheetData>
    <row r="1" spans="1:82" ht="15.75" thickBot="1" x14ac:dyDescent="0.3">
      <c r="A1" s="472" t="s">
        <v>0</v>
      </c>
      <c r="B1" s="473"/>
      <c r="C1" s="515" t="s">
        <v>39</v>
      </c>
      <c r="D1" s="472" t="s">
        <v>1</v>
      </c>
      <c r="E1" s="473"/>
      <c r="F1" s="472" t="s">
        <v>210</v>
      </c>
      <c r="G1" s="473"/>
      <c r="H1" s="472" t="s">
        <v>94</v>
      </c>
      <c r="I1" s="473"/>
      <c r="J1" s="1"/>
      <c r="K1" s="1"/>
      <c r="L1" s="1"/>
      <c r="M1" s="1"/>
      <c r="N1" s="2"/>
      <c r="O1" s="1"/>
      <c r="P1" s="1"/>
      <c r="Q1" s="1"/>
      <c r="R1" s="1"/>
      <c r="S1" s="2"/>
      <c r="T1" s="1"/>
      <c r="U1" s="1"/>
      <c r="V1" s="1"/>
      <c r="W1" s="1"/>
      <c r="X1" s="472" t="s">
        <v>6</v>
      </c>
      <c r="Y1" s="497"/>
      <c r="Z1" s="497"/>
      <c r="AA1" s="497"/>
      <c r="AB1" s="497"/>
      <c r="AC1" s="497"/>
      <c r="AD1" s="497"/>
      <c r="AE1" s="497"/>
      <c r="AF1" s="497"/>
      <c r="AG1" s="497"/>
      <c r="AH1" s="497"/>
      <c r="AI1" s="497"/>
      <c r="AJ1" s="497"/>
      <c r="AK1" s="497"/>
      <c r="AL1" s="497"/>
      <c r="AM1" s="497"/>
      <c r="AN1" s="497"/>
      <c r="AO1" s="497"/>
      <c r="AP1" s="497"/>
      <c r="AQ1" s="497"/>
      <c r="AR1" s="497"/>
      <c r="AS1" s="497"/>
      <c r="AT1" s="497"/>
      <c r="AU1" s="497"/>
      <c r="AV1" s="497"/>
      <c r="AW1" s="497"/>
      <c r="AX1" s="497"/>
      <c r="AY1" s="497"/>
      <c r="AZ1" s="497"/>
      <c r="BA1" s="497"/>
      <c r="BB1" s="497"/>
      <c r="BC1" s="497"/>
      <c r="BD1" s="497"/>
      <c r="BE1" s="497"/>
      <c r="BF1" s="497"/>
      <c r="BG1" s="497"/>
      <c r="BH1" s="497"/>
      <c r="BI1" s="497"/>
      <c r="BJ1" s="497"/>
      <c r="BK1" s="497"/>
      <c r="BL1" s="503"/>
      <c r="BM1" s="482" t="s">
        <v>226</v>
      </c>
      <c r="BN1" s="483"/>
      <c r="BO1" s="483"/>
      <c r="BP1" s="476"/>
      <c r="BQ1" s="498" t="s">
        <v>95</v>
      </c>
      <c r="BR1" s="499"/>
      <c r="BS1" s="499"/>
      <c r="BT1" s="499"/>
      <c r="BU1" s="500"/>
      <c r="BV1" s="419"/>
      <c r="BW1" s="482" t="s">
        <v>201</v>
      </c>
      <c r="BX1" s="483"/>
      <c r="BY1" s="483"/>
      <c r="BZ1" s="483"/>
      <c r="CA1" s="483"/>
      <c r="CB1" s="483"/>
      <c r="CC1" s="483"/>
      <c r="CD1" s="476"/>
    </row>
    <row r="2" spans="1:82" ht="27" customHeight="1" thickBot="1" x14ac:dyDescent="0.3">
      <c r="A2" s="474"/>
      <c r="B2" s="475"/>
      <c r="C2" s="516"/>
      <c r="D2" s="474"/>
      <c r="E2" s="475"/>
      <c r="F2" s="474"/>
      <c r="G2" s="475"/>
      <c r="H2" s="474"/>
      <c r="I2" s="475"/>
      <c r="J2" s="506" t="s">
        <v>227</v>
      </c>
      <c r="K2" s="507"/>
      <c r="L2" s="507"/>
      <c r="M2" s="507"/>
      <c r="N2" s="528" t="s">
        <v>96</v>
      </c>
      <c r="O2" s="506" t="s">
        <v>228</v>
      </c>
      <c r="P2" s="507"/>
      <c r="Q2" s="507"/>
      <c r="R2" s="508"/>
      <c r="S2" s="528" t="s">
        <v>96</v>
      </c>
      <c r="T2" s="506" t="s">
        <v>238</v>
      </c>
      <c r="U2" s="507"/>
      <c r="V2" s="507"/>
      <c r="W2" s="508"/>
      <c r="X2" s="509" t="s">
        <v>233</v>
      </c>
      <c r="Y2" s="494"/>
      <c r="Z2" s="494"/>
      <c r="AA2" s="492"/>
      <c r="AB2" s="504" t="s">
        <v>96</v>
      </c>
      <c r="AC2" s="506" t="s">
        <v>229</v>
      </c>
      <c r="AD2" s="507"/>
      <c r="AE2" s="507"/>
      <c r="AF2" s="508"/>
      <c r="AG2" s="528" t="s">
        <v>96</v>
      </c>
      <c r="AH2" s="506" t="s">
        <v>230</v>
      </c>
      <c r="AI2" s="507"/>
      <c r="AJ2" s="507"/>
      <c r="AK2" s="508"/>
      <c r="AL2" s="528" t="s">
        <v>96</v>
      </c>
      <c r="AM2" s="506" t="s">
        <v>237</v>
      </c>
      <c r="AN2" s="507"/>
      <c r="AO2" s="507"/>
      <c r="AP2" s="508"/>
      <c r="AQ2" s="506" t="s">
        <v>234</v>
      </c>
      <c r="AR2" s="507"/>
      <c r="AS2" s="507"/>
      <c r="AT2" s="508"/>
      <c r="AU2" s="530" t="s">
        <v>231</v>
      </c>
      <c r="AV2" s="531"/>
      <c r="AW2" s="531"/>
      <c r="AX2" s="532"/>
      <c r="AY2" s="528" t="s">
        <v>96</v>
      </c>
      <c r="AZ2" s="530" t="s">
        <v>232</v>
      </c>
      <c r="BA2" s="531"/>
      <c r="BB2" s="531"/>
      <c r="BC2" s="532"/>
      <c r="BD2" s="528" t="s">
        <v>96</v>
      </c>
      <c r="BE2" s="506" t="s">
        <v>236</v>
      </c>
      <c r="BF2" s="507"/>
      <c r="BG2" s="507"/>
      <c r="BH2" s="508"/>
      <c r="BI2" s="509" t="s">
        <v>235</v>
      </c>
      <c r="BJ2" s="494"/>
      <c r="BK2" s="494"/>
      <c r="BL2" s="510"/>
      <c r="BM2" s="520"/>
      <c r="BN2" s="521"/>
      <c r="BO2" s="521"/>
      <c r="BP2" s="522"/>
      <c r="BQ2" s="525" t="s">
        <v>98</v>
      </c>
      <c r="BR2" s="526"/>
      <c r="BS2" s="526"/>
      <c r="BT2" s="527"/>
      <c r="BU2" s="523" t="s">
        <v>99</v>
      </c>
      <c r="BV2" s="524"/>
      <c r="BW2" s="484"/>
      <c r="BX2" s="485"/>
      <c r="BY2" s="485"/>
      <c r="BZ2" s="485"/>
      <c r="CA2" s="485"/>
      <c r="CB2" s="485"/>
      <c r="CC2" s="485"/>
      <c r="CD2" s="477"/>
    </row>
    <row r="3" spans="1:82" ht="30.75" thickBot="1" x14ac:dyDescent="0.3">
      <c r="A3" s="4" t="s">
        <v>2</v>
      </c>
      <c r="B3" s="5" t="s">
        <v>3</v>
      </c>
      <c r="C3" s="517"/>
      <c r="D3" s="4" t="s">
        <v>4</v>
      </c>
      <c r="E3" s="5" t="s">
        <v>5</v>
      </c>
      <c r="F3" s="6" t="s">
        <v>4</v>
      </c>
      <c r="G3" s="7" t="s">
        <v>5</v>
      </c>
      <c r="H3" s="4" t="s">
        <v>4</v>
      </c>
      <c r="I3" s="5" t="s">
        <v>5</v>
      </c>
      <c r="J3" s="8" t="s">
        <v>7</v>
      </c>
      <c r="K3" s="9" t="s">
        <v>8</v>
      </c>
      <c r="L3" s="9" t="s">
        <v>9</v>
      </c>
      <c r="M3" s="10" t="s">
        <v>10</v>
      </c>
      <c r="N3" s="529"/>
      <c r="O3" s="4" t="s">
        <v>7</v>
      </c>
      <c r="P3" s="11" t="s">
        <v>8</v>
      </c>
      <c r="Q3" s="11" t="s">
        <v>9</v>
      </c>
      <c r="R3" s="5" t="s">
        <v>10</v>
      </c>
      <c r="S3" s="533"/>
      <c r="T3" s="4" t="s">
        <v>7</v>
      </c>
      <c r="U3" s="397" t="s">
        <v>8</v>
      </c>
      <c r="V3" s="397" t="s">
        <v>9</v>
      </c>
      <c r="W3" s="398" t="s">
        <v>10</v>
      </c>
      <c r="X3" s="8" t="s">
        <v>7</v>
      </c>
      <c r="Y3" s="9" t="s">
        <v>8</v>
      </c>
      <c r="Z3" s="9" t="s">
        <v>9</v>
      </c>
      <c r="AA3" s="9" t="s">
        <v>10</v>
      </c>
      <c r="AB3" s="505"/>
      <c r="AC3" s="4" t="s">
        <v>7</v>
      </c>
      <c r="AD3" s="11" t="s">
        <v>8</v>
      </c>
      <c r="AE3" s="11" t="s">
        <v>9</v>
      </c>
      <c r="AF3" s="5" t="s">
        <v>10</v>
      </c>
      <c r="AG3" s="533"/>
      <c r="AH3" s="4" t="s">
        <v>7</v>
      </c>
      <c r="AI3" s="11" t="s">
        <v>8</v>
      </c>
      <c r="AJ3" s="11" t="s">
        <v>9</v>
      </c>
      <c r="AK3" s="5" t="s">
        <v>10</v>
      </c>
      <c r="AL3" s="533"/>
      <c r="AM3" s="4" t="s">
        <v>7</v>
      </c>
      <c r="AN3" s="397" t="s">
        <v>8</v>
      </c>
      <c r="AO3" s="397" t="s">
        <v>9</v>
      </c>
      <c r="AP3" s="398" t="s">
        <v>10</v>
      </c>
      <c r="AQ3" s="4" t="s">
        <v>7</v>
      </c>
      <c r="AR3" s="11" t="s">
        <v>8</v>
      </c>
      <c r="AS3" s="11" t="s">
        <v>9</v>
      </c>
      <c r="AT3" s="5" t="s">
        <v>10</v>
      </c>
      <c r="AU3" s="12" t="s">
        <v>7</v>
      </c>
      <c r="AV3" s="13" t="s">
        <v>8</v>
      </c>
      <c r="AW3" s="13" t="s">
        <v>9</v>
      </c>
      <c r="AX3" s="14" t="s">
        <v>10</v>
      </c>
      <c r="AY3" s="529"/>
      <c r="AZ3" s="12" t="s">
        <v>7</v>
      </c>
      <c r="BA3" s="13" t="s">
        <v>8</v>
      </c>
      <c r="BB3" s="13" t="s">
        <v>9</v>
      </c>
      <c r="BC3" s="14" t="s">
        <v>10</v>
      </c>
      <c r="BD3" s="529"/>
      <c r="BE3" s="4" t="s">
        <v>7</v>
      </c>
      <c r="BF3" s="397" t="s">
        <v>8</v>
      </c>
      <c r="BG3" s="397" t="s">
        <v>9</v>
      </c>
      <c r="BH3" s="398" t="s">
        <v>10</v>
      </c>
      <c r="BI3" s="4" t="s">
        <v>7</v>
      </c>
      <c r="BJ3" s="11" t="s">
        <v>8</v>
      </c>
      <c r="BK3" s="11" t="s">
        <v>9</v>
      </c>
      <c r="BL3" s="15" t="s">
        <v>10</v>
      </c>
      <c r="BM3" s="4" t="s">
        <v>7</v>
      </c>
      <c r="BN3" s="16" t="s">
        <v>8</v>
      </c>
      <c r="BO3" s="16" t="s">
        <v>9</v>
      </c>
      <c r="BP3" s="17" t="s">
        <v>10</v>
      </c>
      <c r="BQ3" s="6" t="s">
        <v>101</v>
      </c>
      <c r="BR3" s="409" t="s">
        <v>241</v>
      </c>
      <c r="BS3" s="18" t="s">
        <v>5</v>
      </c>
      <c r="BT3" s="409" t="s">
        <v>242</v>
      </c>
      <c r="BU3" s="406" t="s">
        <v>100</v>
      </c>
      <c r="BV3" s="416" t="s">
        <v>243</v>
      </c>
      <c r="BW3" s="20" t="s">
        <v>5</v>
      </c>
      <c r="BX3" s="21" t="s">
        <v>4</v>
      </c>
      <c r="BY3" s="21" t="s">
        <v>197</v>
      </c>
      <c r="BZ3" s="21" t="s">
        <v>198</v>
      </c>
      <c r="CA3" s="21" t="s">
        <v>199</v>
      </c>
      <c r="CB3" s="21" t="s">
        <v>200</v>
      </c>
      <c r="CC3" s="22" t="s">
        <v>204</v>
      </c>
      <c r="CD3" s="23" t="s">
        <v>205</v>
      </c>
    </row>
    <row r="4" spans="1:82" ht="15.75" thickBot="1" x14ac:dyDescent="0.3">
      <c r="A4" s="518" t="s">
        <v>11</v>
      </c>
      <c r="B4" s="24" t="s">
        <v>15</v>
      </c>
      <c r="C4" s="25">
        <v>1</v>
      </c>
      <c r="D4" s="501" t="s">
        <v>86</v>
      </c>
      <c r="E4" s="466" t="s">
        <v>87</v>
      </c>
      <c r="F4" s="468" t="s">
        <v>211</v>
      </c>
      <c r="G4" s="466" t="s">
        <v>209</v>
      </c>
      <c r="H4" s="26">
        <v>0.90900000000000003</v>
      </c>
      <c r="I4" s="27">
        <v>0.90900000000000003</v>
      </c>
      <c r="J4" s="28">
        <v>7.48</v>
      </c>
      <c r="K4" s="29">
        <v>-49.38</v>
      </c>
      <c r="L4" s="29">
        <v>-23.84</v>
      </c>
      <c r="M4" s="30">
        <v>-27.78</v>
      </c>
      <c r="N4" s="31">
        <f>IF(OR(AND(MAX(J4:M4)&gt;0,MIN(J4:M4)&lt;0),AND(MAX(J4:M4)&lt;0,MIN(J4:M4)&gt;0)),(ABS(MIN(J4:M4))/(ABS(MIN(J4:M4))+ABS(MAX(J4:M4)))*100),IF(AND(MAX(J4:M4)&lt;0,MIN(J4:M4)&lt;0),ROUND(((ABS(MIN(J4:M4))-ABS(MAX(J4:M4)))/ABS(MIN(J4:M4)))*100,2),IF(AND(MAX(J4:M4)&gt;0,MIN(J4:M4)&gt;0),ROUND(((MAX(J4:M4)-MIN(J4:M4))/MAX(J4:M4))*100,2),"")))</f>
        <v>86.844882166725284</v>
      </c>
      <c r="O4" s="28">
        <v>401.22</v>
      </c>
      <c r="P4" s="29">
        <v>535.09</v>
      </c>
      <c r="Q4" s="29">
        <v>550.63</v>
      </c>
      <c r="R4" s="30">
        <v>614.15</v>
      </c>
      <c r="S4" s="31">
        <f>IF(OR(AND(MAX(O4:R4)&gt;0,MIN(O4:R4)&lt;0),AND(MAX(O4:R4)&lt;0,MIN(O4:R4)&gt;0)),(ABS(MIN(O4:R4))/(ABS(MIN(O4:R4))+ABS(MAX(O4:R4)))*100),IF(AND(MAX(O4:R4)&lt;0,MIN(O4:R4)&lt;0),ROUND(((ABS(MIN(O4:R4))-ABS(MAX(O4:R4)))/ABS(MIN(O4:R4)))*100,2),IF(AND(MAX(O4:R4)&gt;0,MIN(O4:R4)&gt;0),ROUND(((MAX(O4:R4)-MIN(O4:R4))/MAX(O4:R4))*100,2),"")))</f>
        <v>34.67</v>
      </c>
      <c r="T4" s="405">
        <f>IF(OR(AND(J4&lt;0,O4&gt;0),AND(J4&gt;0,O4&lt;0)),ROUND(MAX(J4,O4)/(ABS(J4)+ABS(O4)),4),IF(AND(J4&lt;0,O4&lt;0),ROUND((ABS(MIN(J4,O4))-ABS(MAX(J4,O4)))/ABS(MIN(J4,O4)),4),IF(AND(J4&gt;0,O4&gt;0),ROUND((MAX(J4,O4)-MIN(J4,O4))/MAX(J4,O4),4),"")))</f>
        <v>0.98140000000000005</v>
      </c>
      <c r="U4" s="405">
        <f t="shared" ref="U4:W4" si="0">IF(OR(AND(K4&lt;0,P4&gt;0),AND(K4&gt;0,P4&lt;0)),ROUND(MAX(K4,P4)/(ABS(K4)+ABS(P4)),4),IF(AND(K4&lt;0,P4&lt;0),ROUND((ABS(MIN(K4,P4))-ABS(MAX(K4,P4)))/ABS(MIN(K4,P4)),4),IF(AND(K4&gt;0,P4&gt;0),ROUND((MAX(K4,P4)-MIN(K4,P4))/MAX(K4,P4),4),"")))</f>
        <v>0.91549999999999998</v>
      </c>
      <c r="V4" s="405">
        <f t="shared" si="0"/>
        <v>0.95850000000000002</v>
      </c>
      <c r="W4" s="405">
        <f t="shared" si="0"/>
        <v>0.95669999999999999</v>
      </c>
      <c r="X4" s="32">
        <v>408.7</v>
      </c>
      <c r="Y4" s="33">
        <v>485.71</v>
      </c>
      <c r="Z4" s="33">
        <v>526.79</v>
      </c>
      <c r="AA4" s="34">
        <v>586.37</v>
      </c>
      <c r="AB4" s="31">
        <f>IF(OR(AND(MAX(X4:AA4)&gt;0,MIN(X4:AA4)&lt;0),AND(MAX(X4:AA4)&lt;0,MIN(X4:AA4)&gt;0)),(ABS(MIN(X4:AA4))/(ABS(MIN(X4:AA4))+ABS(MAX(X4:AA4)))*100),IF(AND(MAX(X4:AA4)&lt;0,MIN(X4:AA4)&lt;0),ROUND(((ABS(MIN(X4:AA4))-ABS(MAX(X4:AA4)))/ABS(MIN(X4:AA4)))*100,2),IF(AND(MAX(X4:AA4)&gt;0,MIN(X4:AA4)&gt;0),ROUND(((MAX(X4:AA4)-MIN(X4:AA4))/MAX(X4:AA4))*100,2),"")))</f>
        <v>30.3</v>
      </c>
      <c r="AC4" s="35">
        <v>308.48</v>
      </c>
      <c r="AD4" s="35">
        <v>302.31</v>
      </c>
      <c r="AE4" s="35">
        <v>308.48</v>
      </c>
      <c r="AF4" s="35">
        <v>302.31</v>
      </c>
      <c r="AG4" s="31">
        <f>IF(OR(AND(MAX(AC4:AF4)&gt;0,MIN(AC4:AF4)&lt;0),AND(MAX(AC4:AF4)&lt;0,MIN(AC4:AF4)&gt;0)),(ABS(MIN(AC4:AF4))/(ABS(MIN(AC4:AF4))+ABS(MAX(AC4:AF4)))*100),IF(AND(MAX(AC4:AF4)&lt;0,MIN(AC4:AF4)&lt;0),ROUND(((ABS(MIN(AC4:AF4))-ABS(MAX(AC4:AF4)))/ABS(MIN(AC4:AF4)))*100,2),IF(AND(MAX(AC4:AF4)&gt;0,MIN(AC4:AF4)&gt;0),ROUND(((MAX(AC4:AF4)-MIN(AC4:AF4))/MAX(AC4:AF4))*100,2),"")))</f>
        <v>2</v>
      </c>
      <c r="AH4" s="35">
        <v>915.53</v>
      </c>
      <c r="AI4" s="35">
        <v>880.82</v>
      </c>
      <c r="AJ4" s="35">
        <v>915.53</v>
      </c>
      <c r="AK4" s="35">
        <v>880.82</v>
      </c>
      <c r="AL4" s="31">
        <f>IF(OR(AND(MAX(AH4:AK4)&gt;0,MIN(AH4:AK4)&lt;0),AND(MAX(AH4:AK4)&lt;0,MIN(AH4:AK4)&gt;0)),(ABS(MIN(AH4:AK4))/(ABS(MIN(AH4:AK4))+ABS(MAX(AH4:AK4)))*100),IF(AND(MAX(AH4:AK4)&lt;0,MIN(AH4:AK4)&lt;0),ROUND(((ABS(MIN(AH4:AK4))-ABS(MAX(AH4:AK4)))/ABS(MIN(AH4:AK4)))*100,2),IF(AND(MAX(AH4:AK4)&gt;0,MIN(AH4:AK4)&gt;0),ROUND(((MAX(AH4:AK4)-MIN(AH4:AK4))/MAX(AH4:AK4))*100,2),"")))</f>
        <v>3.79</v>
      </c>
      <c r="AM4" s="405">
        <f>IF(OR(AND(AC4&lt;0,AH4&gt;0),AND(AC4&gt;0,AH4&lt;0)),ROUND(MAX(AC4,AH4)/(ABS(AC4)+ABS(AH4)),4),IF(AND(AC4&lt;0,AH4&lt;0),ROUND((ABS(MIN(AC4,AH4))-ABS(MAX(AC4,AH4)))/ABS(MIN(AC4,AH4)),4),IF(AND(AC4&gt;0,AH4&gt;0),ROUND((MAX(AC4,AH4)-MIN(AC4,AH4))/MAX(AC4,AH4),4),"")))</f>
        <v>0.66310000000000002</v>
      </c>
      <c r="AN4" s="405">
        <f t="shared" ref="AN4:AN46" si="1">IF(OR(AND(AD4&lt;0,AI4&gt;0),AND(AD4&gt;0,AI4&lt;0)),ROUND(MAX(AD4,AI4)/(ABS(AD4)+ABS(AI4)),4),IF(AND(AD4&lt;0,AI4&lt;0),ROUND((ABS(MIN(AD4,AI4))-ABS(MAX(AD4,AI4)))/ABS(MIN(AD4,AI4)),4),IF(AND(AD4&gt;0,AI4&gt;0),ROUND((MAX(AD4,AI4)-MIN(AD4,AI4))/MAX(AD4,AI4),4),"")))</f>
        <v>0.65680000000000005</v>
      </c>
      <c r="AO4" s="405">
        <f t="shared" ref="AO4:AO46" si="2">IF(OR(AND(AE4&lt;0,AJ4&gt;0),AND(AE4&gt;0,AJ4&lt;0)),ROUND(MAX(AE4,AJ4)/(ABS(AE4)+ABS(AJ4)),4),IF(AND(AE4&lt;0,AJ4&lt;0),ROUND((ABS(MIN(AE4,AJ4))-ABS(MAX(AE4,AJ4)))/ABS(MIN(AE4,AJ4)),4),IF(AND(AE4&gt;0,AJ4&gt;0),ROUND((MAX(AE4,AJ4)-MIN(AE4,AJ4))/MAX(AE4,AJ4),4),"")))</f>
        <v>0.66310000000000002</v>
      </c>
      <c r="AP4" s="405">
        <f t="shared" ref="AP4:AP46" si="3">IF(OR(AND(AF4&lt;0,AK4&gt;0),AND(AF4&gt;0,AK4&lt;0)),ROUND(MAX(AF4,AK4)/(ABS(AF4)+ABS(AK4)),4),IF(AND(AF4&lt;0,AK4&lt;0),ROUND((ABS(MIN(AF4,AK4))-ABS(MAX(AF4,AK4)))/ABS(MIN(AF4,AK4)),4),IF(AND(AF4&gt;0,AK4&gt;0),ROUND((MAX(AF4,AK4)-MIN(AF4,AK4))/MAX(AF4,AK4),4),"")))</f>
        <v>0.65680000000000005</v>
      </c>
      <c r="AQ4" s="36">
        <v>1224.01</v>
      </c>
      <c r="AR4" s="37">
        <v>1183.1300000000001</v>
      </c>
      <c r="AS4" s="37">
        <v>1224.01</v>
      </c>
      <c r="AT4" s="38">
        <v>1183.1300000000001</v>
      </c>
      <c r="AU4" s="28">
        <v>219.48</v>
      </c>
      <c r="AV4" s="29">
        <v>162.62</v>
      </c>
      <c r="AW4" s="29">
        <v>188.17</v>
      </c>
      <c r="AX4" s="30">
        <v>184.23</v>
      </c>
      <c r="AY4" s="31">
        <f>IF(OR(AND(MAX(AU4:AX4)&gt;0,MIN(AU4:AX4)&lt;0),AND(MAX(AU4:AX4)&lt;0,MIN(AU4:AX4)&gt;0)),(ABS(MIN(AU4:AX4))/(ABS(MIN(AU4:AX4))+ABS(MAX(AU4:AX4)))*100),IF(AND(MAX(AU4:AX4)&lt;0,MIN(AU4:AX4)&lt;0),ROUND(((ABS(MIN(AU4:AX4))-ABS(MAX(AU4:AX4)))/ABS(MIN(AU4:AX4)))*100,2),IF(AND(MAX(AU4:AX4)&gt;0,MIN(AU4:AX4)&gt;0),ROUND(((MAX(AU4:AX4)-MIN(AU4:AX4))/MAX(AU4:AX4))*100,2),"")))</f>
        <v>25.91</v>
      </c>
      <c r="AZ4" s="28">
        <v>401.22</v>
      </c>
      <c r="BA4" s="29">
        <v>535.09</v>
      </c>
      <c r="BB4" s="29">
        <v>550.63</v>
      </c>
      <c r="BC4" s="30">
        <v>614.15</v>
      </c>
      <c r="BD4" s="31">
        <f>IF(OR(AND(MAX(AZ4:BC4)&gt;0,MIN(AZ4:BC4)&lt;0),AND(MAX(AZ4:BC4)&lt;0,MIN(AZ4:BC4)&gt;0)),(ABS(MIN(AZ4:BC4))/(ABS(MIN(AZ4:BC4))+ABS(MAX(AZ4:BC4)))*100),IF(AND(MAX(AZ4:BC4)&lt;0,MIN(AZ4:BC4)&lt;0),ROUND(((ABS(MIN(AZ4:BC4))-ABS(MAX(AZ4:BC4)))/ABS(MIN(AZ4:BC4)))*100,2),IF(AND(MAX(AZ4:BC4)&gt;0,MIN(AZ4:BC4)&gt;0),ROUND(((MAX(AZ4:BC4)-MIN(AZ4:BC4))/MAX(AZ4:BC4))*100,2),"")))</f>
        <v>34.67</v>
      </c>
      <c r="BE4" s="405">
        <f>IF(OR(AND(AU4&lt;0,AZ4&gt;0),AND(AU4&gt;0,AZ4&lt;0)),ROUND(MAX(AU4,AZ4)/(ABS(AU4)+ABS(AZ4)),4),IF(AND(AU4&lt;0,AZ4&lt;0),ROUND((ABS(MIN(AU4,AZ4))-ABS(MAX(AU4,AZ4)))/ABS(MIN(AU4,AZ4)),4),IF(AND(AU4&gt;0,AZ4&gt;0),ROUND((MAX(AU4,AZ4)-MIN(AU4,AZ4))/MAX(AU4,AZ4),4),"")))</f>
        <v>0.45300000000000001</v>
      </c>
      <c r="BF4" s="405">
        <f t="shared" ref="BF4:BF46" si="4">IF(OR(AND(AV4&lt;0,BA4&gt;0),AND(AV4&gt;0,BA4&lt;0)),ROUND(MAX(AV4,BA4)/(ABS(AV4)+ABS(BA4)),4),IF(AND(AV4&lt;0,BA4&lt;0),ROUND((ABS(MIN(AV4,BA4))-ABS(MAX(AV4,BA4)))/ABS(MIN(AV4,BA4)),4),IF(AND(AV4&gt;0,BA4&gt;0),ROUND((MAX(AV4,BA4)-MIN(AV4,BA4))/MAX(AV4,BA4),4),"")))</f>
        <v>0.69610000000000005</v>
      </c>
      <c r="BG4" s="405">
        <f t="shared" ref="BG4:BG46" si="5">IF(OR(AND(AW4&lt;0,BB4&gt;0),AND(AW4&gt;0,BB4&lt;0)),ROUND(MAX(AW4,BB4)/(ABS(AW4)+ABS(BB4)),4),IF(AND(AW4&lt;0,BB4&lt;0),ROUND((ABS(MIN(AW4,BB4))-ABS(MAX(AW4,BB4)))/ABS(MIN(AW4,BB4)),4),IF(AND(AW4&gt;0,BB4&gt;0),ROUND((MAX(AW4,BB4)-MIN(AW4,BB4))/MAX(AW4,BB4),4),"")))</f>
        <v>0.6583</v>
      </c>
      <c r="BH4" s="405">
        <f t="shared" ref="BH4:BH46" si="6">IF(OR(AND(AX4&lt;0,BC4&gt;0),AND(AX4&gt;0,BC4&lt;0)),ROUND(MAX(AX4,BC4)/(ABS(AX4)+ABS(BC4)),4),IF(AND(AX4&lt;0,BC4&lt;0),ROUND((ABS(MIN(AX4,BC4))-ABS(MAX(AX4,BC4)))/ABS(MIN(AX4,BC4)),4),IF(AND(AX4&gt;0,BC4&gt;0),ROUND((MAX(AX4,BC4)-MIN(AX4,BC4))/MAX(AX4,BC4),4),"")))</f>
        <v>0.7</v>
      </c>
      <c r="BI4" s="39">
        <v>620.70000000000005</v>
      </c>
      <c r="BJ4" s="40">
        <v>697.71</v>
      </c>
      <c r="BK4" s="40">
        <v>738.8</v>
      </c>
      <c r="BL4" s="41">
        <v>798.38</v>
      </c>
      <c r="BM4" s="42">
        <v>3.2414999999999998</v>
      </c>
      <c r="BN4" s="43">
        <v>3.125</v>
      </c>
      <c r="BO4" s="43">
        <v>3.2414999999999998</v>
      </c>
      <c r="BP4" s="44">
        <v>3.125</v>
      </c>
      <c r="BQ4" s="45" t="s">
        <v>89</v>
      </c>
      <c r="BR4" s="414"/>
      <c r="BS4" s="46" t="s">
        <v>155</v>
      </c>
      <c r="BT4" s="408">
        <v>-5991.28</v>
      </c>
      <c r="BU4" s="47" t="s">
        <v>89</v>
      </c>
      <c r="BV4" s="419"/>
      <c r="BW4" s="501">
        <v>39.729999999999997</v>
      </c>
      <c r="BX4" s="488">
        <v>60.62</v>
      </c>
      <c r="BY4" s="488">
        <v>0</v>
      </c>
      <c r="BZ4" s="488">
        <v>3.81</v>
      </c>
      <c r="CA4" s="488">
        <v>4.13</v>
      </c>
      <c r="CB4" s="488">
        <v>0</v>
      </c>
      <c r="CC4" s="494">
        <v>39.729999999999997</v>
      </c>
      <c r="CD4" s="490">
        <v>1</v>
      </c>
    </row>
    <row r="5" spans="1:82" ht="15.75" thickBot="1" x14ac:dyDescent="0.3">
      <c r="A5" s="519"/>
      <c r="B5" s="48" t="s">
        <v>12</v>
      </c>
      <c r="C5" s="49" t="s">
        <v>13</v>
      </c>
      <c r="D5" s="502"/>
      <c r="E5" s="467"/>
      <c r="F5" s="469"/>
      <c r="G5" s="467"/>
      <c r="H5" s="50">
        <v>0.47599999999999998</v>
      </c>
      <c r="I5" s="51">
        <v>0.47599999999999998</v>
      </c>
      <c r="J5" s="52">
        <v>2934.92</v>
      </c>
      <c r="K5" s="53">
        <v>2848.51</v>
      </c>
      <c r="L5" s="53">
        <v>2943.73</v>
      </c>
      <c r="M5" s="54">
        <v>2877.65</v>
      </c>
      <c r="N5" s="31">
        <f t="shared" ref="N5:N46" si="7">IF(OR(AND(MAX(J5:M5)&gt;0,MIN(J5:M5)&lt;0),AND(MAX(J5:M5)&lt;0,MIN(J5:M5)&gt;0)),(ABS(MIN(J5:M5))/(ABS(MIN(J5:M5))+ABS(MAX(J5:M5)))*100),IF(AND(MAX(J5:M5)&lt;0,MIN(J5:M5)&lt;0),ROUND(((ABS(MIN(J5:M5))-ABS(MAX(J5:M5)))/ABS(MIN(J5:M5)))*100,2),IF(AND(MAX(J5:M5)&gt;0,MIN(J5:M5)&gt;0),ROUND(((MAX(J5:M5)-MIN(J5:M5))/MAX(J5:M5))*100,2),"")))</f>
        <v>3.23</v>
      </c>
      <c r="O5" s="52">
        <v>401.22</v>
      </c>
      <c r="P5" s="53">
        <v>535.09</v>
      </c>
      <c r="Q5" s="53">
        <v>550.63</v>
      </c>
      <c r="R5" s="54">
        <v>614.15</v>
      </c>
      <c r="S5" s="31">
        <f t="shared" ref="S5:S46" si="8">IF(OR(AND(MAX(O5:R5)&gt;0,MIN(O5:R5)&lt;0),AND(MAX(O5:R5)&lt;0,MIN(O5:R5)&gt;0)),(ABS(MIN(O5:R5))/(ABS(MIN(O5:R5))+ABS(MAX(O5:R5)))*100),IF(AND(MAX(O5:R5)&lt;0,MIN(O5:R5)&lt;0),ROUND(((ABS(MIN(O5:R5))-ABS(MAX(O5:R5)))/ABS(MIN(O5:R5)))*100,2),IF(AND(MAX(O5:R5)&gt;0,MIN(O5:R5)&gt;0),ROUND(((MAX(O5:R5)-MIN(O5:R5))/MAX(O5:R5))*100,2),"")))</f>
        <v>34.67</v>
      </c>
      <c r="T5" s="405">
        <f t="shared" ref="T5:T46" si="9">IF(OR(AND(J5&lt;0,O5&gt;0),AND(J5&gt;0,O5&lt;0)),ROUND(MAX(J5,O5)/(ABS(J5)+ABS(O5)),4),IF(AND(J5&lt;0,O5&lt;0),ROUND((ABS(MIN(J5,O5))-ABS(MAX(J5,O5)))/ABS(MIN(J5,O5)),4),IF(AND(J5&gt;0,O5&gt;0),ROUND((MAX(J5,O5)-MIN(J5,O5))/MAX(J5,O5),4),"")))</f>
        <v>0.86329999999999996</v>
      </c>
      <c r="U5" s="405">
        <f t="shared" ref="U5:U46" si="10">IF(OR(AND(K5&lt;0,P5&gt;0),AND(K5&gt;0,P5&lt;0)),ROUND(MAX(K5,P5)/(ABS(K5)+ABS(P5)),4),IF(AND(K5&lt;0,P5&lt;0),ROUND((ABS(MIN(K5,P5))-ABS(MAX(K5,P5)))/ABS(MIN(K5,P5)),4),IF(AND(K5&gt;0,P5&gt;0),ROUND((MAX(K5,P5)-MIN(K5,P5))/MAX(K5,P5),4),"")))</f>
        <v>0.81220000000000003</v>
      </c>
      <c r="V5" s="405">
        <f t="shared" ref="V5:V46" si="11">IF(OR(AND(L5&lt;0,Q5&gt;0),AND(L5&gt;0,Q5&lt;0)),ROUND(MAX(L5,Q5)/(ABS(L5)+ABS(Q5)),4),IF(AND(L5&lt;0,Q5&lt;0),ROUND((ABS(MIN(L5,Q5))-ABS(MAX(L5,Q5)))/ABS(MIN(L5,Q5)),4),IF(AND(L5&gt;0,Q5&gt;0),ROUND((MAX(L5,Q5)-MIN(L5,Q5))/MAX(L5,Q5),4),"")))</f>
        <v>0.81289999999999996</v>
      </c>
      <c r="W5" s="405">
        <f t="shared" ref="W5:W46" si="12">IF(OR(AND(M5&lt;0,R5&gt;0),AND(M5&gt;0,R5&lt;0)),ROUND(MAX(M5,R5)/(ABS(M5)+ABS(R5)),4),IF(AND(M5&lt;0,R5&lt;0),ROUND((ABS(MIN(M5,R5))-ABS(MAX(M5,R5)))/ABS(MIN(M5,R5)),4),IF(AND(M5&gt;0,R5&gt;0),ROUND((MAX(M5,R5)-MIN(M5,R5))/MAX(M5,R5),4),"")))</f>
        <v>0.78659999999999997</v>
      </c>
      <c r="X5" s="55">
        <v>3336.14</v>
      </c>
      <c r="Y5" s="56">
        <v>3383.6</v>
      </c>
      <c r="Z5" s="56">
        <v>3494.36</v>
      </c>
      <c r="AA5" s="57">
        <v>3491.8</v>
      </c>
      <c r="AB5" s="31">
        <f t="shared" ref="AB5:AB46" si="13">IF(OR(AND(MAX(X5:AA5)&gt;0,MIN(X5:AA5)&lt;0),AND(MAX(X5:AA5)&lt;0,MIN(X5:AA5)&gt;0)),(ABS(MIN(X5:AA5))/(ABS(MIN(X5:AA5))+ABS(MAX(X5:AA5)))*100),IF(AND(MAX(X5:AA5)&lt;0,MIN(X5:AA5)&lt;0),ROUND(((ABS(MIN(X5:AA5))-ABS(MAX(X5:AA5)))/ABS(MIN(X5:AA5)))*100,2),IF(AND(MAX(X5:AA5)&gt;0,MIN(X5:AA5)&gt;0),ROUND(((MAX(X5:AA5)-MIN(X5:AA5))/MAX(X5:AA5))*100,2),"")))</f>
        <v>4.53</v>
      </c>
      <c r="AC5" s="58">
        <v>1088.8900000000001</v>
      </c>
      <c r="AD5" s="58">
        <v>1079.77</v>
      </c>
      <c r="AE5" s="58">
        <v>1088.8900000000001</v>
      </c>
      <c r="AF5" s="58">
        <v>1079.77</v>
      </c>
      <c r="AG5" s="31">
        <f t="shared" ref="AG5:AG46" si="14">IF(OR(AND(MAX(AC5:AF5)&gt;0,MIN(AC5:AF5)&lt;0),AND(MAX(AC5:AF5)&lt;0,MIN(AC5:AF5)&gt;0)),(ABS(MIN(AC5:AF5))/(ABS(MIN(AC5:AF5))+ABS(MAX(AC5:AF5)))*100),IF(AND(MAX(AC5:AF5)&lt;0,MIN(AC5:AF5)&lt;0),ROUND(((ABS(MIN(AC5:AF5))-ABS(MAX(AC5:AF5)))/ABS(MIN(AC5:AF5)))*100,2),IF(AND(MAX(AC5:AF5)&gt;0,MIN(AC5:AF5)&gt;0),ROUND(((MAX(AC5:AF5)-MIN(AC5:AF5))/MAX(AC5:AF5))*100,2),"")))</f>
        <v>0.84</v>
      </c>
      <c r="AH5" s="58">
        <v>915.53</v>
      </c>
      <c r="AI5" s="58">
        <v>880.82</v>
      </c>
      <c r="AJ5" s="58">
        <v>915.53</v>
      </c>
      <c r="AK5" s="58">
        <v>880.82</v>
      </c>
      <c r="AL5" s="31">
        <f t="shared" ref="AL5:AL46" si="15">IF(OR(AND(MAX(AH5:AK5)&gt;0,MIN(AH5:AK5)&lt;0),AND(MAX(AH5:AK5)&lt;0,MIN(AH5:AK5)&gt;0)),(ABS(MIN(AH5:AK5))/(ABS(MIN(AH5:AK5))+ABS(MAX(AH5:AK5)))*100),IF(AND(MAX(AH5:AK5)&lt;0,MIN(AH5:AK5)&lt;0),ROUND(((ABS(MIN(AH5:AK5))-ABS(MAX(AH5:AK5)))/ABS(MIN(AH5:AK5)))*100,2),IF(AND(MAX(AH5:AK5)&gt;0,MIN(AH5:AK5)&gt;0),ROUND(((MAX(AH5:AK5)-MIN(AH5:AK5))/MAX(AH5:AK5))*100,2),"")))</f>
        <v>3.79</v>
      </c>
      <c r="AM5" s="405">
        <f t="shared" ref="AM5:AM46" si="16">IF(OR(AND(AC5&lt;0,AH5&gt;0),AND(AC5&gt;0,AH5&lt;0)),ROUND(MAX(AC5,AH5)/(ABS(AC5)+ABS(AH5)),4),IF(AND(AC5&lt;0,AH5&lt;0),ROUND((ABS(MIN(AC5,AH5))-ABS(MAX(AC5,AH5)))/ABS(MIN(AC5,AH5)),4),IF(AND(AC5&gt;0,AH5&gt;0),ROUND((MAX(AC5,AH5)-MIN(AC5,AH5))/MAX(AC5,AH5),4),"")))</f>
        <v>0.15920000000000001</v>
      </c>
      <c r="AN5" s="405">
        <f t="shared" si="1"/>
        <v>0.18429999999999999</v>
      </c>
      <c r="AO5" s="405">
        <f t="shared" si="2"/>
        <v>0.15920000000000001</v>
      </c>
      <c r="AP5" s="405">
        <f t="shared" si="3"/>
        <v>0.18429999999999999</v>
      </c>
      <c r="AQ5" s="59">
        <v>2004.42</v>
      </c>
      <c r="AR5" s="60">
        <v>1960.59</v>
      </c>
      <c r="AS5" s="60">
        <v>2004.42</v>
      </c>
      <c r="AT5" s="61">
        <v>1960.59</v>
      </c>
      <c r="AU5" s="52">
        <v>1270.6300000000001</v>
      </c>
      <c r="AV5" s="53">
        <v>1263.07</v>
      </c>
      <c r="AW5" s="53">
        <v>1292.53</v>
      </c>
      <c r="AX5" s="54">
        <v>1280.44</v>
      </c>
      <c r="AY5" s="31">
        <f t="shared" ref="AY5:AY46" si="17">IF(OR(AND(MAX(AU5:AX5)&gt;0,MIN(AU5:AX5)&lt;0),AND(MAX(AU5:AX5)&lt;0,MIN(AU5:AX5)&gt;0)),(ABS(MIN(AU5:AX5))/(ABS(MIN(AU5:AX5))+ABS(MAX(AU5:AX5)))*100),IF(AND(MAX(AU5:AX5)&lt;0,MIN(AU5:AX5)&lt;0),ROUND(((ABS(MIN(AU5:AX5))-ABS(MAX(AU5:AX5)))/ABS(MIN(AU5:AX5)))*100,2),IF(AND(MAX(AU5:AX5)&gt;0,MIN(AU5:AX5)&gt;0),ROUND(((MAX(AU5:AX5)-MIN(AU5:AX5))/MAX(AU5:AX5))*100,2),"")))</f>
        <v>2.2799999999999998</v>
      </c>
      <c r="AZ5" s="52">
        <v>401.22</v>
      </c>
      <c r="BA5" s="53">
        <v>535.09</v>
      </c>
      <c r="BB5" s="53">
        <v>550.63</v>
      </c>
      <c r="BC5" s="54">
        <v>614.15</v>
      </c>
      <c r="BD5" s="31">
        <f t="shared" ref="BD5:BD46" si="18">IF(OR(AND(MAX(AZ5:BC5)&gt;0,MIN(AZ5:BC5)&lt;0),AND(MAX(AZ5:BC5)&lt;0,MIN(AZ5:BC5)&gt;0)),(ABS(MIN(AZ5:BC5))/(ABS(MIN(AZ5:BC5))+ABS(MAX(AZ5:BC5)))*100),IF(AND(MAX(AZ5:BC5)&lt;0,MIN(AZ5:BC5)&lt;0),ROUND(((ABS(MIN(AZ5:BC5))-ABS(MAX(AZ5:BC5)))/ABS(MIN(AZ5:BC5)))*100,2),IF(AND(MAX(AZ5:BC5)&gt;0,MIN(AZ5:BC5)&gt;0),ROUND(((MAX(AZ5:BC5)-MIN(AZ5:BC5))/MAX(AZ5:BC5))*100,2),"")))</f>
        <v>34.67</v>
      </c>
      <c r="BE5" s="405">
        <f t="shared" ref="BE5:BE46" si="19">IF(OR(AND(AU5&lt;0,AZ5&gt;0),AND(AU5&gt;0,AZ5&lt;0)),ROUND(MAX(AU5,AZ5)/(ABS(AU5)+ABS(AZ5)),4),IF(AND(AU5&lt;0,AZ5&lt;0),ROUND((ABS(MIN(AU5,AZ5))-ABS(MAX(AU5,AZ5)))/ABS(MIN(AU5,AZ5)),4),IF(AND(AU5&gt;0,AZ5&gt;0),ROUND((MAX(AU5,AZ5)-MIN(AU5,AZ5))/MAX(AU5,AZ5),4),"")))</f>
        <v>0.68420000000000003</v>
      </c>
      <c r="BF5" s="405">
        <f t="shared" si="4"/>
        <v>0.57640000000000002</v>
      </c>
      <c r="BG5" s="405">
        <f t="shared" si="5"/>
        <v>0.57399999999999995</v>
      </c>
      <c r="BH5" s="405">
        <f t="shared" si="6"/>
        <v>0.52039999999999997</v>
      </c>
      <c r="BI5" s="62">
        <v>1671.85</v>
      </c>
      <c r="BJ5" s="63">
        <v>1798.16</v>
      </c>
      <c r="BK5" s="63">
        <v>1843.16</v>
      </c>
      <c r="BL5" s="64">
        <v>1894.59</v>
      </c>
      <c r="BM5" s="65">
        <v>0.96430000000000005</v>
      </c>
      <c r="BN5" s="66">
        <v>0.96430000000000005</v>
      </c>
      <c r="BO5" s="66">
        <v>0.96430000000000005</v>
      </c>
      <c r="BP5" s="67">
        <v>0.96430000000000005</v>
      </c>
      <c r="BQ5" s="68" t="s">
        <v>156</v>
      </c>
      <c r="BR5" s="415">
        <v>9335.48</v>
      </c>
      <c r="BS5" s="69" t="s">
        <v>157</v>
      </c>
      <c r="BT5" s="407">
        <f>6515.72-5991.28</f>
        <v>524.44000000000051</v>
      </c>
      <c r="BU5" s="70" t="s">
        <v>89</v>
      </c>
      <c r="BV5" s="420"/>
      <c r="BW5" s="502"/>
      <c r="BX5" s="491"/>
      <c r="BY5" s="491"/>
      <c r="BZ5" s="491"/>
      <c r="CA5" s="491"/>
      <c r="CB5" s="491"/>
      <c r="CC5" s="495"/>
      <c r="CD5" s="490"/>
    </row>
    <row r="6" spans="1:82" ht="30.75" thickBot="1" x14ac:dyDescent="0.3">
      <c r="A6" s="519"/>
      <c r="B6" s="71" t="s">
        <v>14</v>
      </c>
      <c r="C6" s="72">
        <v>1</v>
      </c>
      <c r="D6" s="511"/>
      <c r="E6" s="471"/>
      <c r="F6" s="470"/>
      <c r="G6" s="471"/>
      <c r="H6" s="50">
        <v>0.71399999999999997</v>
      </c>
      <c r="I6" s="51">
        <v>0.71399999999999997</v>
      </c>
      <c r="J6" s="73">
        <v>628.08000000000004</v>
      </c>
      <c r="K6" s="74">
        <v>567.23</v>
      </c>
      <c r="L6" s="74">
        <v>623.54</v>
      </c>
      <c r="M6" s="75">
        <v>589.52</v>
      </c>
      <c r="N6" s="31">
        <f t="shared" si="7"/>
        <v>9.69</v>
      </c>
      <c r="O6" s="73">
        <v>401.22</v>
      </c>
      <c r="P6" s="74">
        <v>535.09</v>
      </c>
      <c r="Q6" s="74">
        <v>550.63</v>
      </c>
      <c r="R6" s="75">
        <v>614.15</v>
      </c>
      <c r="S6" s="31">
        <f t="shared" si="8"/>
        <v>34.67</v>
      </c>
      <c r="T6" s="405">
        <f t="shared" si="9"/>
        <v>0.36120000000000002</v>
      </c>
      <c r="U6" s="405">
        <f t="shared" si="10"/>
        <v>5.67E-2</v>
      </c>
      <c r="V6" s="405">
        <f t="shared" si="11"/>
        <v>0.1169</v>
      </c>
      <c r="W6" s="405">
        <f t="shared" si="12"/>
        <v>4.0099999999999997E-2</v>
      </c>
      <c r="X6" s="76">
        <v>1029.3</v>
      </c>
      <c r="Y6" s="77">
        <v>1102.32</v>
      </c>
      <c r="Z6" s="77">
        <v>1174.17</v>
      </c>
      <c r="AA6" s="78">
        <v>1203.67</v>
      </c>
      <c r="AB6" s="31">
        <f t="shared" si="13"/>
        <v>14.49</v>
      </c>
      <c r="AC6" s="79">
        <v>527.12</v>
      </c>
      <c r="AD6" s="79">
        <v>520.12</v>
      </c>
      <c r="AE6" s="79">
        <v>527.12</v>
      </c>
      <c r="AF6" s="79">
        <v>520.12</v>
      </c>
      <c r="AG6" s="31">
        <f t="shared" si="14"/>
        <v>1.33</v>
      </c>
      <c r="AH6" s="79">
        <v>915.53</v>
      </c>
      <c r="AI6" s="79">
        <v>880.82</v>
      </c>
      <c r="AJ6" s="79">
        <v>915.53</v>
      </c>
      <c r="AK6" s="79">
        <v>880.82</v>
      </c>
      <c r="AL6" s="31">
        <f t="shared" si="15"/>
        <v>3.79</v>
      </c>
      <c r="AM6" s="405">
        <f t="shared" si="16"/>
        <v>0.42420000000000002</v>
      </c>
      <c r="AN6" s="405">
        <f t="shared" si="1"/>
        <v>0.40949999999999998</v>
      </c>
      <c r="AO6" s="405">
        <f t="shared" si="2"/>
        <v>0.42420000000000002</v>
      </c>
      <c r="AP6" s="405">
        <f t="shared" si="3"/>
        <v>0.40949999999999998</v>
      </c>
      <c r="AQ6" s="80">
        <v>1442.65</v>
      </c>
      <c r="AR6" s="81">
        <v>1400.94</v>
      </c>
      <c r="AS6" s="81">
        <f>AQ6</f>
        <v>1442.65</v>
      </c>
      <c r="AT6" s="82">
        <f>AR6</f>
        <v>1400.94</v>
      </c>
      <c r="AU6" s="83">
        <v>894.71</v>
      </c>
      <c r="AV6" s="84">
        <v>833.86</v>
      </c>
      <c r="AW6" s="84">
        <v>891.77</v>
      </c>
      <c r="AX6" s="85">
        <v>852.96</v>
      </c>
      <c r="AY6" s="31">
        <f t="shared" si="17"/>
        <v>6.8</v>
      </c>
      <c r="AZ6" s="83">
        <v>308.07</v>
      </c>
      <c r="BA6" s="84">
        <v>424.39</v>
      </c>
      <c r="BB6" s="84">
        <v>407.51</v>
      </c>
      <c r="BC6" s="85">
        <v>478.85</v>
      </c>
      <c r="BD6" s="31">
        <f t="shared" si="18"/>
        <v>35.659999999999997</v>
      </c>
      <c r="BE6" s="405">
        <f t="shared" si="19"/>
        <v>0.65569999999999995</v>
      </c>
      <c r="BF6" s="405">
        <f t="shared" si="4"/>
        <v>0.49109999999999998</v>
      </c>
      <c r="BG6" s="405">
        <f t="shared" si="5"/>
        <v>0.54300000000000004</v>
      </c>
      <c r="BH6" s="405">
        <f t="shared" si="6"/>
        <v>0.43859999999999999</v>
      </c>
      <c r="BI6" s="86">
        <v>1202.78</v>
      </c>
      <c r="BJ6" s="87">
        <v>1258.25</v>
      </c>
      <c r="BK6" s="87">
        <v>1299.28</v>
      </c>
      <c r="BL6" s="88">
        <v>1331.81</v>
      </c>
      <c r="BM6" s="89">
        <v>3.2414999999999998</v>
      </c>
      <c r="BN6" s="90">
        <v>3.125</v>
      </c>
      <c r="BO6" s="90">
        <v>3.2414999999999998</v>
      </c>
      <c r="BP6" s="91">
        <v>3.125</v>
      </c>
      <c r="BQ6" s="92" t="s">
        <v>89</v>
      </c>
      <c r="BR6" s="416"/>
      <c r="BS6" s="93" t="s">
        <v>155</v>
      </c>
      <c r="BT6" s="408">
        <v>-5991.28</v>
      </c>
      <c r="BU6" s="94" t="s">
        <v>158</v>
      </c>
      <c r="BV6" s="408">
        <v>7380.45</v>
      </c>
      <c r="BW6" s="511"/>
      <c r="BX6" s="489"/>
      <c r="BY6" s="489"/>
      <c r="BZ6" s="489"/>
      <c r="CA6" s="489"/>
      <c r="CB6" s="489"/>
      <c r="CC6" s="496"/>
      <c r="CD6" s="487"/>
    </row>
    <row r="7" spans="1:82" ht="90.75" thickBot="1" x14ac:dyDescent="0.3">
      <c r="A7" s="518" t="s">
        <v>16</v>
      </c>
      <c r="B7" s="95" t="s">
        <v>16</v>
      </c>
      <c r="C7" s="96" t="s">
        <v>17</v>
      </c>
      <c r="D7" s="502" t="s">
        <v>71</v>
      </c>
      <c r="E7" s="490" t="s">
        <v>71</v>
      </c>
      <c r="F7" s="469" t="s">
        <v>212</v>
      </c>
      <c r="G7" s="466" t="s">
        <v>209</v>
      </c>
      <c r="H7" s="26">
        <v>0.52600000000000002</v>
      </c>
      <c r="I7" s="27">
        <v>0.52600000000000002</v>
      </c>
      <c r="J7" s="28">
        <v>7209.54</v>
      </c>
      <c r="K7" s="29">
        <v>7067.54</v>
      </c>
      <c r="L7" s="29">
        <v>7178.63</v>
      </c>
      <c r="M7" s="97">
        <v>7055.97</v>
      </c>
      <c r="N7" s="31">
        <f t="shared" si="7"/>
        <v>2.13</v>
      </c>
      <c r="O7" s="28">
        <v>1262.48</v>
      </c>
      <c r="P7" s="29">
        <v>1562.12</v>
      </c>
      <c r="Q7" s="29">
        <v>1262.75</v>
      </c>
      <c r="R7" s="97">
        <v>1613.27</v>
      </c>
      <c r="S7" s="31">
        <f t="shared" si="8"/>
        <v>21.74</v>
      </c>
      <c r="T7" s="405">
        <f t="shared" si="9"/>
        <v>0.82489999999999997</v>
      </c>
      <c r="U7" s="405">
        <f t="shared" si="10"/>
        <v>0.77900000000000003</v>
      </c>
      <c r="V7" s="405">
        <f t="shared" si="11"/>
        <v>0.82410000000000005</v>
      </c>
      <c r="W7" s="405">
        <f t="shared" si="12"/>
        <v>0.77139999999999997</v>
      </c>
      <c r="X7" s="98">
        <v>8472.02</v>
      </c>
      <c r="Y7" s="99">
        <v>8629.66</v>
      </c>
      <c r="Z7" s="99">
        <v>8441.3799999999992</v>
      </c>
      <c r="AA7" s="100">
        <v>8669.24</v>
      </c>
      <c r="AB7" s="31">
        <f t="shared" si="13"/>
        <v>2.63</v>
      </c>
      <c r="AC7" s="101">
        <v>1382.84</v>
      </c>
      <c r="AD7" s="101">
        <v>1355.96</v>
      </c>
      <c r="AE7" s="101">
        <v>1382.84</v>
      </c>
      <c r="AF7" s="101">
        <v>1355.96</v>
      </c>
      <c r="AG7" s="31">
        <f t="shared" si="14"/>
        <v>1.94</v>
      </c>
      <c r="AH7" s="101">
        <v>1821.43</v>
      </c>
      <c r="AI7" s="101">
        <v>1756.9</v>
      </c>
      <c r="AJ7" s="101">
        <v>1821.43</v>
      </c>
      <c r="AK7" s="101">
        <v>1756.9</v>
      </c>
      <c r="AL7" s="31">
        <f t="shared" si="15"/>
        <v>3.54</v>
      </c>
      <c r="AM7" s="405">
        <f t="shared" si="16"/>
        <v>0.24079999999999999</v>
      </c>
      <c r="AN7" s="405">
        <f t="shared" si="1"/>
        <v>0.22819999999999999</v>
      </c>
      <c r="AO7" s="405">
        <f t="shared" si="2"/>
        <v>0.24079999999999999</v>
      </c>
      <c r="AP7" s="405">
        <f t="shared" si="3"/>
        <v>0.22819999999999999</v>
      </c>
      <c r="AQ7" s="102">
        <v>3204.27</v>
      </c>
      <c r="AR7" s="103">
        <v>3112.86</v>
      </c>
      <c r="AS7" s="103">
        <v>3204.27</v>
      </c>
      <c r="AT7" s="104">
        <v>3112.86</v>
      </c>
      <c r="AU7" s="105">
        <v>1819.18</v>
      </c>
      <c r="AV7" s="106">
        <v>1821.26</v>
      </c>
      <c r="AW7" s="106">
        <v>1786.51</v>
      </c>
      <c r="AX7" s="107">
        <v>1814.72</v>
      </c>
      <c r="AY7" s="31">
        <f t="shared" si="17"/>
        <v>1.91</v>
      </c>
      <c r="AZ7" s="105">
        <v>1007.5</v>
      </c>
      <c r="BA7" s="106">
        <v>1252.3599999999999</v>
      </c>
      <c r="BB7" s="106">
        <v>948.17</v>
      </c>
      <c r="BC7" s="107">
        <v>1293.03</v>
      </c>
      <c r="BD7" s="31">
        <f t="shared" si="18"/>
        <v>26.67</v>
      </c>
      <c r="BE7" s="405">
        <f t="shared" si="19"/>
        <v>0.44619999999999999</v>
      </c>
      <c r="BF7" s="405">
        <f t="shared" si="4"/>
        <v>0.31240000000000001</v>
      </c>
      <c r="BG7" s="405">
        <f t="shared" si="5"/>
        <v>0.46929999999999999</v>
      </c>
      <c r="BH7" s="405">
        <f t="shared" si="6"/>
        <v>0.28749999999999998</v>
      </c>
      <c r="BI7" s="108">
        <v>2826.68</v>
      </c>
      <c r="BJ7" s="109">
        <v>3073.62</v>
      </c>
      <c r="BK7" s="109">
        <v>2734.68</v>
      </c>
      <c r="BL7" s="110">
        <v>3107.75</v>
      </c>
      <c r="BM7" s="42">
        <v>0.58179999999999998</v>
      </c>
      <c r="BN7" s="43">
        <v>0.58179999999999998</v>
      </c>
      <c r="BO7" s="43">
        <v>0.58179999999999998</v>
      </c>
      <c r="BP7" s="111">
        <v>0.58179999999999998</v>
      </c>
      <c r="BQ7" s="68" t="s">
        <v>159</v>
      </c>
      <c r="BR7" s="415">
        <v>21587.67</v>
      </c>
      <c r="BS7" s="69" t="s">
        <v>120</v>
      </c>
      <c r="BT7" s="407">
        <v>10013.75</v>
      </c>
      <c r="BU7" s="70" t="s">
        <v>160</v>
      </c>
      <c r="BV7" s="420">
        <f>3833.28-300.28</f>
        <v>3533</v>
      </c>
      <c r="BW7" s="502">
        <v>53.16</v>
      </c>
      <c r="BX7" s="491">
        <v>123.14</v>
      </c>
      <c r="BY7" s="491">
        <v>12.4</v>
      </c>
      <c r="BZ7" s="491">
        <v>3.41</v>
      </c>
      <c r="CA7" s="491">
        <v>16.87</v>
      </c>
      <c r="CB7" s="491">
        <v>0</v>
      </c>
      <c r="CC7" s="497">
        <v>93.92</v>
      </c>
      <c r="CD7" s="490">
        <v>2</v>
      </c>
    </row>
    <row r="8" spans="1:82" ht="105.75" thickBot="1" x14ac:dyDescent="0.3">
      <c r="A8" s="519"/>
      <c r="B8" s="112" t="s">
        <v>18</v>
      </c>
      <c r="C8" s="113" t="s">
        <v>17</v>
      </c>
      <c r="D8" s="502"/>
      <c r="E8" s="490"/>
      <c r="F8" s="469"/>
      <c r="G8" s="467"/>
      <c r="H8" s="50">
        <v>0.52600000000000002</v>
      </c>
      <c r="I8" s="51">
        <v>0.52600000000000002</v>
      </c>
      <c r="J8" s="83">
        <v>7480.6</v>
      </c>
      <c r="K8" s="84">
        <v>7365.34</v>
      </c>
      <c r="L8" s="84">
        <v>7463.47</v>
      </c>
      <c r="M8" s="114">
        <v>7356.46</v>
      </c>
      <c r="N8" s="31">
        <f t="shared" si="7"/>
        <v>1.66</v>
      </c>
      <c r="O8" s="83">
        <v>1286.99</v>
      </c>
      <c r="P8" s="84">
        <v>1561.11</v>
      </c>
      <c r="Q8" s="84">
        <v>1270.48</v>
      </c>
      <c r="R8" s="114">
        <v>1597.74</v>
      </c>
      <c r="S8" s="31">
        <f t="shared" si="8"/>
        <v>20.48</v>
      </c>
      <c r="T8" s="405">
        <f t="shared" si="9"/>
        <v>0.82799999999999996</v>
      </c>
      <c r="U8" s="405">
        <f t="shared" si="10"/>
        <v>0.78800000000000003</v>
      </c>
      <c r="V8" s="405">
        <f t="shared" si="11"/>
        <v>0.82979999999999998</v>
      </c>
      <c r="W8" s="405">
        <f t="shared" si="12"/>
        <v>0.78280000000000005</v>
      </c>
      <c r="X8" s="76">
        <v>8767.59</v>
      </c>
      <c r="Y8" s="77">
        <v>8926.4500000000007</v>
      </c>
      <c r="Z8" s="77">
        <v>8733.9500000000007</v>
      </c>
      <c r="AA8" s="78">
        <v>8954.2000000000007</v>
      </c>
      <c r="AB8" s="31">
        <f t="shared" si="13"/>
        <v>2.46</v>
      </c>
      <c r="AC8" s="79">
        <v>1442.28</v>
      </c>
      <c r="AD8" s="79">
        <v>1424.54</v>
      </c>
      <c r="AE8" s="79">
        <v>1442.28</v>
      </c>
      <c r="AF8" s="79">
        <v>1424.54</v>
      </c>
      <c r="AG8" s="31">
        <f t="shared" si="14"/>
        <v>1.23</v>
      </c>
      <c r="AH8" s="79">
        <v>1821.43</v>
      </c>
      <c r="AI8" s="79">
        <v>1756.9</v>
      </c>
      <c r="AJ8" s="79">
        <v>1821.43</v>
      </c>
      <c r="AK8" s="79">
        <v>1756.9</v>
      </c>
      <c r="AL8" s="31">
        <f t="shared" si="15"/>
        <v>3.54</v>
      </c>
      <c r="AM8" s="405">
        <f t="shared" si="16"/>
        <v>0.2082</v>
      </c>
      <c r="AN8" s="405">
        <f t="shared" si="1"/>
        <v>0.18920000000000001</v>
      </c>
      <c r="AO8" s="405">
        <f t="shared" si="2"/>
        <v>0.2082</v>
      </c>
      <c r="AP8" s="405">
        <f t="shared" si="3"/>
        <v>0.18920000000000001</v>
      </c>
      <c r="AQ8" s="80">
        <v>3263.71</v>
      </c>
      <c r="AR8" s="81">
        <v>3181.44</v>
      </c>
      <c r="AS8" s="81">
        <v>3263.71</v>
      </c>
      <c r="AT8" s="115">
        <v>3181.44</v>
      </c>
      <c r="AU8" s="116">
        <v>1888.84</v>
      </c>
      <c r="AV8" s="53">
        <v>1883.71</v>
      </c>
      <c r="AW8" s="53">
        <v>1874.7</v>
      </c>
      <c r="AX8" s="117">
        <v>1879.55</v>
      </c>
      <c r="AY8" s="31">
        <f t="shared" si="17"/>
        <v>0.75</v>
      </c>
      <c r="AZ8" s="116">
        <v>982.87</v>
      </c>
      <c r="BA8" s="53">
        <v>1231.07</v>
      </c>
      <c r="BB8" s="53">
        <v>948.4</v>
      </c>
      <c r="BC8" s="117">
        <v>1256.8</v>
      </c>
      <c r="BD8" s="31">
        <f t="shared" si="18"/>
        <v>24.54</v>
      </c>
      <c r="BE8" s="405">
        <f t="shared" si="19"/>
        <v>0.47960000000000003</v>
      </c>
      <c r="BF8" s="405">
        <f t="shared" si="4"/>
        <v>0.34649999999999997</v>
      </c>
      <c r="BG8" s="405">
        <f t="shared" si="5"/>
        <v>0.49409999999999998</v>
      </c>
      <c r="BH8" s="405">
        <f t="shared" si="6"/>
        <v>0.33129999999999998</v>
      </c>
      <c r="BI8" s="86">
        <v>2871.71</v>
      </c>
      <c r="BJ8" s="87">
        <v>3114.78</v>
      </c>
      <c r="BK8" s="87">
        <v>2823.1</v>
      </c>
      <c r="BL8" s="88">
        <v>3136.35</v>
      </c>
      <c r="BM8" s="118">
        <v>0.58179999999999998</v>
      </c>
      <c r="BN8" s="119">
        <v>0.58179999999999998</v>
      </c>
      <c r="BO8" s="119">
        <v>0.58179999999999998</v>
      </c>
      <c r="BP8" s="120">
        <v>0.58179999999999998</v>
      </c>
      <c r="BQ8" s="92" t="s">
        <v>159</v>
      </c>
      <c r="BR8" s="415">
        <v>21587.67</v>
      </c>
      <c r="BS8" s="93" t="s">
        <v>120</v>
      </c>
      <c r="BT8" s="407">
        <v>10013.75</v>
      </c>
      <c r="BU8" s="94" t="s">
        <v>161</v>
      </c>
      <c r="BV8" s="420">
        <f>3833.28-300.28</f>
        <v>3533</v>
      </c>
      <c r="BW8" s="511"/>
      <c r="BX8" s="489"/>
      <c r="BY8" s="489"/>
      <c r="BZ8" s="489"/>
      <c r="CA8" s="489"/>
      <c r="CB8" s="489"/>
      <c r="CC8" s="496"/>
      <c r="CD8" s="487"/>
    </row>
    <row r="9" spans="1:82" ht="30" customHeight="1" thickBot="1" x14ac:dyDescent="0.3">
      <c r="A9" s="518" t="s">
        <v>19</v>
      </c>
      <c r="B9" s="121" t="s">
        <v>20</v>
      </c>
      <c r="C9" s="122" t="s">
        <v>21</v>
      </c>
      <c r="D9" s="501" t="s">
        <v>77</v>
      </c>
      <c r="E9" s="486" t="s">
        <v>268</v>
      </c>
      <c r="F9" s="468" t="s">
        <v>213</v>
      </c>
      <c r="G9" s="466" t="s">
        <v>209</v>
      </c>
      <c r="H9" s="26">
        <v>0.71399999999999997</v>
      </c>
      <c r="I9" s="123">
        <v>0.71399999999999997</v>
      </c>
      <c r="J9" s="101">
        <v>1220.98</v>
      </c>
      <c r="K9" s="101">
        <v>1165.23</v>
      </c>
      <c r="L9" s="101">
        <v>1222.3399999999999</v>
      </c>
      <c r="M9" s="101">
        <v>1175.05</v>
      </c>
      <c r="N9" s="31">
        <f t="shared" si="7"/>
        <v>4.67</v>
      </c>
      <c r="O9" s="101">
        <v>361.91</v>
      </c>
      <c r="P9" s="101">
        <v>631.83000000000004</v>
      </c>
      <c r="Q9" s="101">
        <v>389.56</v>
      </c>
      <c r="R9" s="101">
        <v>634.33000000000004</v>
      </c>
      <c r="S9" s="31">
        <f t="shared" si="8"/>
        <v>42.95</v>
      </c>
      <c r="T9" s="405">
        <f t="shared" si="9"/>
        <v>0.7036</v>
      </c>
      <c r="U9" s="405">
        <f t="shared" si="10"/>
        <v>0.45779999999999998</v>
      </c>
      <c r="V9" s="405">
        <f t="shared" si="11"/>
        <v>0.68130000000000002</v>
      </c>
      <c r="W9" s="405">
        <f t="shared" si="12"/>
        <v>0.4602</v>
      </c>
      <c r="X9" s="98">
        <v>1582.89</v>
      </c>
      <c r="Y9" s="99">
        <v>1797.06</v>
      </c>
      <c r="Z9" s="99">
        <v>1611.9</v>
      </c>
      <c r="AA9" s="100">
        <v>1809.38</v>
      </c>
      <c r="AB9" s="31">
        <f t="shared" si="13"/>
        <v>12.52</v>
      </c>
      <c r="AC9" s="101">
        <v>578.44000000000005</v>
      </c>
      <c r="AD9" s="101">
        <v>572.11</v>
      </c>
      <c r="AE9" s="101">
        <v>578.44000000000005</v>
      </c>
      <c r="AF9" s="101">
        <v>572.11</v>
      </c>
      <c r="AG9" s="31">
        <f t="shared" si="14"/>
        <v>1.0900000000000001</v>
      </c>
      <c r="AH9" s="101">
        <v>916.5</v>
      </c>
      <c r="AI9" s="101">
        <v>876.46</v>
      </c>
      <c r="AJ9" s="101">
        <v>916.5</v>
      </c>
      <c r="AK9" s="101">
        <v>876.46</v>
      </c>
      <c r="AL9" s="31">
        <f t="shared" si="15"/>
        <v>4.37</v>
      </c>
      <c r="AM9" s="405">
        <f t="shared" si="16"/>
        <v>0.36890000000000001</v>
      </c>
      <c r="AN9" s="405">
        <f t="shared" si="1"/>
        <v>0.34720000000000001</v>
      </c>
      <c r="AO9" s="405">
        <f t="shared" si="2"/>
        <v>0.36890000000000001</v>
      </c>
      <c r="AP9" s="405">
        <f t="shared" si="3"/>
        <v>0.34720000000000001</v>
      </c>
      <c r="AQ9" s="102">
        <v>1494.94</v>
      </c>
      <c r="AR9" s="103">
        <v>1448.57</v>
      </c>
      <c r="AS9" s="103">
        <v>1494.94</v>
      </c>
      <c r="AT9" s="104">
        <v>1448.57</v>
      </c>
      <c r="AU9" s="124">
        <v>827.07</v>
      </c>
      <c r="AV9" s="29">
        <v>771.31</v>
      </c>
      <c r="AW9" s="29">
        <v>828.43</v>
      </c>
      <c r="AX9" s="97">
        <v>781.14</v>
      </c>
      <c r="AY9" s="31">
        <f t="shared" si="17"/>
        <v>6.89</v>
      </c>
      <c r="AZ9" s="124">
        <v>361.91</v>
      </c>
      <c r="BA9" s="29">
        <v>631.83000000000004</v>
      </c>
      <c r="BB9" s="29">
        <v>389.56</v>
      </c>
      <c r="BC9" s="97">
        <v>634.33000000000004</v>
      </c>
      <c r="BD9" s="31">
        <f t="shared" si="18"/>
        <v>42.95</v>
      </c>
      <c r="BE9" s="405">
        <f t="shared" si="19"/>
        <v>0.56240000000000001</v>
      </c>
      <c r="BF9" s="405">
        <f t="shared" si="4"/>
        <v>0.18079999999999999</v>
      </c>
      <c r="BG9" s="405">
        <f t="shared" si="5"/>
        <v>0.52980000000000005</v>
      </c>
      <c r="BH9" s="405">
        <f t="shared" si="6"/>
        <v>0.18790000000000001</v>
      </c>
      <c r="BI9" s="108">
        <v>1188.98</v>
      </c>
      <c r="BJ9" s="109">
        <v>1403.1399999999999</v>
      </c>
      <c r="BK9" s="109">
        <v>1217.99</v>
      </c>
      <c r="BL9" s="110">
        <v>1415.47</v>
      </c>
      <c r="BM9" s="89">
        <v>2.7465000000000002</v>
      </c>
      <c r="BN9" s="90">
        <v>2.7465000000000002</v>
      </c>
      <c r="BO9" s="90">
        <v>2.7465000000000002</v>
      </c>
      <c r="BP9" s="91">
        <v>2.7465000000000002</v>
      </c>
      <c r="BQ9" s="444" t="s">
        <v>89</v>
      </c>
      <c r="BR9" s="415"/>
      <c r="BS9" s="69" t="s">
        <v>166</v>
      </c>
      <c r="BT9" s="407">
        <v>6651.24</v>
      </c>
      <c r="BU9" s="443" t="s">
        <v>89</v>
      </c>
      <c r="BV9" s="420"/>
      <c r="BW9" s="502">
        <v>38.67</v>
      </c>
      <c r="BX9" s="491">
        <v>61.03</v>
      </c>
      <c r="BY9" s="491">
        <v>0</v>
      </c>
      <c r="BZ9" s="491">
        <v>3.25</v>
      </c>
      <c r="CA9" s="491">
        <v>4.1500000000000004</v>
      </c>
      <c r="CB9" s="491">
        <v>0</v>
      </c>
      <c r="CC9" s="494">
        <v>38.67</v>
      </c>
      <c r="CD9" s="490">
        <v>1</v>
      </c>
    </row>
    <row r="10" spans="1:82" ht="45.75" thickBot="1" x14ac:dyDescent="0.3">
      <c r="A10" s="519"/>
      <c r="B10" s="125" t="s">
        <v>19</v>
      </c>
      <c r="C10" s="126" t="s">
        <v>22</v>
      </c>
      <c r="D10" s="502"/>
      <c r="E10" s="490"/>
      <c r="F10" s="469"/>
      <c r="G10" s="467"/>
      <c r="H10" s="50">
        <v>0.625</v>
      </c>
      <c r="I10" s="127">
        <v>0.625</v>
      </c>
      <c r="J10" s="58">
        <v>1349.95</v>
      </c>
      <c r="K10" s="58">
        <v>1305.82</v>
      </c>
      <c r="L10" s="58">
        <v>1348.19</v>
      </c>
      <c r="M10" s="58">
        <v>1308.94</v>
      </c>
      <c r="N10" s="31">
        <f t="shared" si="7"/>
        <v>3.27</v>
      </c>
      <c r="O10" s="58">
        <v>362.61</v>
      </c>
      <c r="P10" s="58">
        <v>615.92999999999995</v>
      </c>
      <c r="Q10" s="58">
        <v>383.01</v>
      </c>
      <c r="R10" s="58">
        <v>617.92999999999995</v>
      </c>
      <c r="S10" s="31">
        <f t="shared" si="8"/>
        <v>41.32</v>
      </c>
      <c r="T10" s="405">
        <f t="shared" si="9"/>
        <v>0.73140000000000005</v>
      </c>
      <c r="U10" s="405">
        <f t="shared" si="10"/>
        <v>0.52829999999999999</v>
      </c>
      <c r="V10" s="405">
        <f t="shared" si="11"/>
        <v>0.71589999999999998</v>
      </c>
      <c r="W10" s="405">
        <f t="shared" si="12"/>
        <v>0.52790000000000004</v>
      </c>
      <c r="X10" s="55">
        <v>1712.56</v>
      </c>
      <c r="Y10" s="56">
        <v>1921.75</v>
      </c>
      <c r="Z10" s="56">
        <v>1731.2</v>
      </c>
      <c r="AA10" s="57">
        <v>1926.87</v>
      </c>
      <c r="AB10" s="31">
        <f t="shared" si="13"/>
        <v>11.12</v>
      </c>
      <c r="AC10" s="58">
        <v>561.99</v>
      </c>
      <c r="AD10" s="58">
        <v>554.71</v>
      </c>
      <c r="AE10" s="58">
        <v>561.99</v>
      </c>
      <c r="AF10" s="58">
        <v>554.71</v>
      </c>
      <c r="AG10" s="31">
        <f t="shared" si="14"/>
        <v>1.3</v>
      </c>
      <c r="AH10" s="58">
        <v>916.5</v>
      </c>
      <c r="AI10" s="58">
        <v>876.46</v>
      </c>
      <c r="AJ10" s="58">
        <v>916.5</v>
      </c>
      <c r="AK10" s="58">
        <v>876.46</v>
      </c>
      <c r="AL10" s="31">
        <f t="shared" si="15"/>
        <v>4.37</v>
      </c>
      <c r="AM10" s="405">
        <f t="shared" si="16"/>
        <v>0.38679999999999998</v>
      </c>
      <c r="AN10" s="405">
        <f t="shared" si="1"/>
        <v>0.36709999999999998</v>
      </c>
      <c r="AO10" s="405">
        <f t="shared" si="2"/>
        <v>0.38679999999999998</v>
      </c>
      <c r="AP10" s="405">
        <f t="shared" si="3"/>
        <v>0.36709999999999998</v>
      </c>
      <c r="AQ10" s="128">
        <v>1478.49</v>
      </c>
      <c r="AR10" s="129">
        <v>1431.17</v>
      </c>
      <c r="AS10" s="129">
        <v>1478.49</v>
      </c>
      <c r="AT10" s="130">
        <v>1431.17</v>
      </c>
      <c r="AU10" s="116">
        <v>895.37</v>
      </c>
      <c r="AV10" s="53">
        <v>851.25</v>
      </c>
      <c r="AW10" s="53">
        <v>893.61</v>
      </c>
      <c r="AX10" s="117">
        <v>854.37</v>
      </c>
      <c r="AY10" s="31">
        <f t="shared" si="17"/>
        <v>4.93</v>
      </c>
      <c r="AZ10" s="116">
        <v>301.92</v>
      </c>
      <c r="BA10" s="53">
        <v>543.83000000000004</v>
      </c>
      <c r="BB10" s="53">
        <v>329.13</v>
      </c>
      <c r="BC10" s="117">
        <v>546.36</v>
      </c>
      <c r="BD10" s="31">
        <f t="shared" si="18"/>
        <v>44.74</v>
      </c>
      <c r="BE10" s="405">
        <f t="shared" si="19"/>
        <v>0.66279999999999994</v>
      </c>
      <c r="BF10" s="405">
        <f t="shared" si="4"/>
        <v>0.36109999999999998</v>
      </c>
      <c r="BG10" s="405">
        <f t="shared" si="5"/>
        <v>0.63170000000000004</v>
      </c>
      <c r="BH10" s="405">
        <f t="shared" si="6"/>
        <v>0.36049999999999999</v>
      </c>
      <c r="BI10" s="86">
        <v>1197.29</v>
      </c>
      <c r="BJ10" s="87">
        <v>1395.08</v>
      </c>
      <c r="BK10" s="87">
        <v>1222.74</v>
      </c>
      <c r="BL10" s="88">
        <v>1400.73</v>
      </c>
      <c r="BM10" s="89">
        <v>2.7465000000000002</v>
      </c>
      <c r="BN10" s="90">
        <v>2.7465000000000002</v>
      </c>
      <c r="BO10" s="90">
        <v>2.7465000000000002</v>
      </c>
      <c r="BP10" s="91">
        <v>2.7465000000000002</v>
      </c>
      <c r="BQ10" s="444" t="s">
        <v>89</v>
      </c>
      <c r="BR10" s="415"/>
      <c r="BS10" s="69" t="s">
        <v>112</v>
      </c>
      <c r="BT10" s="407">
        <v>7385.97</v>
      </c>
      <c r="BU10" s="443" t="s">
        <v>269</v>
      </c>
      <c r="BV10" s="420">
        <v>806.2</v>
      </c>
      <c r="BW10" s="502"/>
      <c r="BX10" s="491"/>
      <c r="BY10" s="491"/>
      <c r="BZ10" s="491"/>
      <c r="CA10" s="491"/>
      <c r="CB10" s="491"/>
      <c r="CC10" s="495"/>
      <c r="CD10" s="490"/>
    </row>
    <row r="11" spans="1:82" ht="45.75" thickBot="1" x14ac:dyDescent="0.3">
      <c r="A11" s="519"/>
      <c r="B11" s="131" t="s">
        <v>23</v>
      </c>
      <c r="C11" s="132" t="s">
        <v>17</v>
      </c>
      <c r="D11" s="502"/>
      <c r="E11" s="490"/>
      <c r="F11" s="469"/>
      <c r="G11" s="467"/>
      <c r="H11" s="50">
        <v>0.625</v>
      </c>
      <c r="I11" s="127">
        <v>0.625</v>
      </c>
      <c r="J11" s="58">
        <v>1441.3</v>
      </c>
      <c r="K11" s="58">
        <v>1398.52</v>
      </c>
      <c r="L11" s="58">
        <v>1446.54</v>
      </c>
      <c r="M11" s="58">
        <v>1408.35</v>
      </c>
      <c r="N11" s="31">
        <f t="shared" si="7"/>
        <v>3.32</v>
      </c>
      <c r="O11" s="58">
        <v>361.91</v>
      </c>
      <c r="P11" s="58">
        <v>631.83000000000004</v>
      </c>
      <c r="Q11" s="58">
        <v>389.56</v>
      </c>
      <c r="R11" s="58">
        <v>634.33000000000004</v>
      </c>
      <c r="S11" s="31">
        <f t="shared" si="8"/>
        <v>42.95</v>
      </c>
      <c r="T11" s="405">
        <f t="shared" si="9"/>
        <v>0.74890000000000001</v>
      </c>
      <c r="U11" s="405">
        <f t="shared" si="10"/>
        <v>0.54820000000000002</v>
      </c>
      <c r="V11" s="405">
        <f t="shared" si="11"/>
        <v>0.73070000000000002</v>
      </c>
      <c r="W11" s="405">
        <f t="shared" si="12"/>
        <v>0.54959999999999998</v>
      </c>
      <c r="X11" s="55">
        <v>1803.21</v>
      </c>
      <c r="Y11" s="56">
        <v>2030.35</v>
      </c>
      <c r="Z11" s="56">
        <v>1836.1</v>
      </c>
      <c r="AA11" s="57">
        <v>2042.68</v>
      </c>
      <c r="AB11" s="31">
        <f t="shared" si="13"/>
        <v>11.72</v>
      </c>
      <c r="AC11" s="58">
        <v>599.44000000000005</v>
      </c>
      <c r="AD11" s="58">
        <v>592.16</v>
      </c>
      <c r="AE11" s="58">
        <v>599.44000000000005</v>
      </c>
      <c r="AF11" s="58">
        <v>592.16</v>
      </c>
      <c r="AG11" s="31">
        <f t="shared" si="14"/>
        <v>1.21</v>
      </c>
      <c r="AH11" s="58">
        <v>916.5</v>
      </c>
      <c r="AI11" s="58">
        <v>876.46</v>
      </c>
      <c r="AJ11" s="58">
        <v>916.5</v>
      </c>
      <c r="AK11" s="58">
        <v>876.46</v>
      </c>
      <c r="AL11" s="31">
        <f t="shared" si="15"/>
        <v>4.37</v>
      </c>
      <c r="AM11" s="405">
        <f t="shared" si="16"/>
        <v>0.34589999999999999</v>
      </c>
      <c r="AN11" s="405">
        <f t="shared" si="1"/>
        <v>0.32440000000000002</v>
      </c>
      <c r="AO11" s="405">
        <f t="shared" si="2"/>
        <v>0.34589999999999999</v>
      </c>
      <c r="AP11" s="405">
        <f t="shared" si="3"/>
        <v>0.32440000000000002</v>
      </c>
      <c r="AQ11" s="59">
        <v>1515.94</v>
      </c>
      <c r="AR11" s="60">
        <v>1468.62</v>
      </c>
      <c r="AS11" s="60">
        <v>1515.94</v>
      </c>
      <c r="AT11" s="133">
        <v>1468.62</v>
      </c>
      <c r="AU11" s="116">
        <v>925.85</v>
      </c>
      <c r="AV11" s="53">
        <v>822.2</v>
      </c>
      <c r="AW11" s="53">
        <v>910.8</v>
      </c>
      <c r="AX11" s="117">
        <v>872.61</v>
      </c>
      <c r="AY11" s="31">
        <f t="shared" si="17"/>
        <v>11.2</v>
      </c>
      <c r="AZ11" s="116">
        <v>300.69</v>
      </c>
      <c r="BA11" s="53">
        <v>571.9</v>
      </c>
      <c r="BB11" s="53">
        <v>336.08</v>
      </c>
      <c r="BC11" s="117">
        <v>574.80999999999995</v>
      </c>
      <c r="BD11" s="31">
        <f t="shared" si="18"/>
        <v>47.69</v>
      </c>
      <c r="BE11" s="405">
        <f t="shared" si="19"/>
        <v>0.67520000000000002</v>
      </c>
      <c r="BF11" s="405">
        <f t="shared" si="4"/>
        <v>0.3044</v>
      </c>
      <c r="BG11" s="405">
        <f t="shared" si="5"/>
        <v>0.63100000000000001</v>
      </c>
      <c r="BH11" s="405">
        <f t="shared" si="6"/>
        <v>0.34129999999999999</v>
      </c>
      <c r="BI11" s="62">
        <v>1226.54</v>
      </c>
      <c r="BJ11" s="63">
        <v>1394.1</v>
      </c>
      <c r="BK11" s="63">
        <v>1246.8799999999999</v>
      </c>
      <c r="BL11" s="64">
        <v>1447.42</v>
      </c>
      <c r="BM11" s="89">
        <v>2.7465000000000002</v>
      </c>
      <c r="BN11" s="90">
        <v>2.7465000000000002</v>
      </c>
      <c r="BO11" s="90">
        <v>2.7465000000000002</v>
      </c>
      <c r="BP11" s="91">
        <v>0.93479999999999996</v>
      </c>
      <c r="BQ11" s="444" t="s">
        <v>270</v>
      </c>
      <c r="BR11" s="415">
        <v>1842.28</v>
      </c>
      <c r="BS11" s="69" t="s">
        <v>112</v>
      </c>
      <c r="BT11" s="407">
        <v>7385.97</v>
      </c>
      <c r="BU11" s="443" t="s">
        <v>269</v>
      </c>
      <c r="BV11" s="420">
        <v>806.2</v>
      </c>
      <c r="BW11" s="502"/>
      <c r="BX11" s="491"/>
      <c r="BY11" s="491"/>
      <c r="BZ11" s="491"/>
      <c r="CA11" s="491"/>
      <c r="CB11" s="491"/>
      <c r="CC11" s="495"/>
      <c r="CD11" s="490"/>
    </row>
    <row r="12" spans="1:82" ht="45.75" thickBot="1" x14ac:dyDescent="0.3">
      <c r="A12" s="519"/>
      <c r="B12" s="134" t="s">
        <v>24</v>
      </c>
      <c r="C12" s="135" t="s">
        <v>21</v>
      </c>
      <c r="D12" s="502"/>
      <c r="E12" s="490"/>
      <c r="F12" s="469"/>
      <c r="G12" s="471"/>
      <c r="H12" s="50">
        <v>0.83299999999999996</v>
      </c>
      <c r="I12" s="127">
        <v>0.83299999999999996</v>
      </c>
      <c r="J12" s="79">
        <v>936.19</v>
      </c>
      <c r="K12" s="79">
        <v>912.8</v>
      </c>
      <c r="L12" s="79">
        <v>937.55</v>
      </c>
      <c r="M12" s="79">
        <v>915.92</v>
      </c>
      <c r="N12" s="31">
        <f t="shared" si="7"/>
        <v>2.64</v>
      </c>
      <c r="O12" s="79">
        <v>362.61</v>
      </c>
      <c r="P12" s="79">
        <v>615.92999999999995</v>
      </c>
      <c r="Q12" s="79">
        <v>383.01</v>
      </c>
      <c r="R12" s="79">
        <v>617.92999999999995</v>
      </c>
      <c r="S12" s="31">
        <f t="shared" si="8"/>
        <v>41.32</v>
      </c>
      <c r="T12" s="405">
        <f t="shared" si="9"/>
        <v>0.61270000000000002</v>
      </c>
      <c r="U12" s="405">
        <f t="shared" si="10"/>
        <v>0.32519999999999999</v>
      </c>
      <c r="V12" s="405">
        <f t="shared" si="11"/>
        <v>0.59150000000000003</v>
      </c>
      <c r="W12" s="405">
        <f t="shared" si="12"/>
        <v>0.32529999999999998</v>
      </c>
      <c r="X12" s="76">
        <v>1298.8</v>
      </c>
      <c r="Y12" s="77">
        <v>1528.73</v>
      </c>
      <c r="Z12" s="77">
        <v>1320.56</v>
      </c>
      <c r="AA12" s="78">
        <v>1533.85</v>
      </c>
      <c r="AB12" s="31">
        <f t="shared" si="13"/>
        <v>15.32</v>
      </c>
      <c r="AC12" s="79">
        <v>-86.76</v>
      </c>
      <c r="AD12" s="79">
        <v>-98.32</v>
      </c>
      <c r="AE12" s="79">
        <v>-86.76</v>
      </c>
      <c r="AF12" s="79">
        <v>-98.32</v>
      </c>
      <c r="AG12" s="31">
        <f t="shared" si="14"/>
        <v>11.76</v>
      </c>
      <c r="AH12" s="79">
        <v>916.5</v>
      </c>
      <c r="AI12" s="79">
        <v>876.46</v>
      </c>
      <c r="AJ12" s="79">
        <v>916.5</v>
      </c>
      <c r="AK12" s="79">
        <v>876.46</v>
      </c>
      <c r="AL12" s="31">
        <f t="shared" si="15"/>
        <v>4.37</v>
      </c>
      <c r="AM12" s="405">
        <f t="shared" si="16"/>
        <v>0.91349999999999998</v>
      </c>
      <c r="AN12" s="405">
        <f t="shared" si="1"/>
        <v>0.89910000000000001</v>
      </c>
      <c r="AO12" s="405">
        <f t="shared" si="2"/>
        <v>0.91349999999999998</v>
      </c>
      <c r="AP12" s="405">
        <f t="shared" si="3"/>
        <v>0.89910000000000001</v>
      </c>
      <c r="AQ12" s="80">
        <v>1464.31</v>
      </c>
      <c r="AR12" s="81">
        <v>1417.61</v>
      </c>
      <c r="AS12" s="81">
        <v>1464.31</v>
      </c>
      <c r="AT12" s="115">
        <v>1417.61</v>
      </c>
      <c r="AU12" s="116">
        <v>936.19</v>
      </c>
      <c r="AV12" s="53">
        <v>912.8</v>
      </c>
      <c r="AW12" s="53">
        <v>937.55</v>
      </c>
      <c r="AX12" s="117">
        <v>915.92</v>
      </c>
      <c r="AY12" s="31">
        <f t="shared" si="17"/>
        <v>2.64</v>
      </c>
      <c r="AZ12" s="116">
        <v>262.35000000000002</v>
      </c>
      <c r="BA12" s="53">
        <v>487.73</v>
      </c>
      <c r="BB12" s="53">
        <v>292.86</v>
      </c>
      <c r="BC12" s="117">
        <v>490.59</v>
      </c>
      <c r="BD12" s="31">
        <f t="shared" si="18"/>
        <v>46.52</v>
      </c>
      <c r="BE12" s="405">
        <f t="shared" si="19"/>
        <v>0.7198</v>
      </c>
      <c r="BF12" s="405">
        <f t="shared" si="4"/>
        <v>0.4657</v>
      </c>
      <c r="BG12" s="405">
        <f t="shared" si="5"/>
        <v>0.68759999999999999</v>
      </c>
      <c r="BH12" s="405">
        <f t="shared" si="6"/>
        <v>0.46439999999999998</v>
      </c>
      <c r="BI12" s="86">
        <v>1198.54</v>
      </c>
      <c r="BJ12" s="87">
        <v>1400.53</v>
      </c>
      <c r="BK12" s="87">
        <v>1230.4099999999999</v>
      </c>
      <c r="BL12" s="88">
        <v>1406.51</v>
      </c>
      <c r="BM12" s="136">
        <v>2.7465000000000002</v>
      </c>
      <c r="BN12" s="137">
        <v>2.7465000000000002</v>
      </c>
      <c r="BO12" s="137">
        <v>2.7465000000000002</v>
      </c>
      <c r="BP12" s="138">
        <v>2.7465000000000002</v>
      </c>
      <c r="BQ12" s="435" t="s">
        <v>89</v>
      </c>
      <c r="BR12" s="416"/>
      <c r="BS12" s="440" t="s">
        <v>89</v>
      </c>
      <c r="BT12" s="408"/>
      <c r="BU12" s="94" t="s">
        <v>271</v>
      </c>
      <c r="BV12" s="408">
        <v>1569.44</v>
      </c>
      <c r="BW12" s="511"/>
      <c r="BX12" s="489"/>
      <c r="BY12" s="489"/>
      <c r="BZ12" s="489"/>
      <c r="CA12" s="489"/>
      <c r="CB12" s="489"/>
      <c r="CC12" s="496"/>
      <c r="CD12" s="487"/>
    </row>
    <row r="13" spans="1:82" ht="29.25" customHeight="1" thickBot="1" x14ac:dyDescent="0.3">
      <c r="A13" s="512" t="s">
        <v>30</v>
      </c>
      <c r="B13" s="24" t="s">
        <v>32</v>
      </c>
      <c r="C13" s="25">
        <v>1</v>
      </c>
      <c r="D13" s="501" t="s">
        <v>83</v>
      </c>
      <c r="E13" s="486" t="s">
        <v>71</v>
      </c>
      <c r="F13" s="468" t="s">
        <v>211</v>
      </c>
      <c r="G13" s="466" t="s">
        <v>209</v>
      </c>
      <c r="H13" s="26">
        <v>0.83299999999999996</v>
      </c>
      <c r="I13" s="123">
        <v>0.83299999999999996</v>
      </c>
      <c r="J13" s="101">
        <v>95.77</v>
      </c>
      <c r="K13" s="101">
        <v>32.22</v>
      </c>
      <c r="L13" s="101">
        <v>101.62</v>
      </c>
      <c r="M13" s="101">
        <v>55.74</v>
      </c>
      <c r="N13" s="31">
        <f t="shared" si="7"/>
        <v>68.290000000000006</v>
      </c>
      <c r="O13" s="101">
        <v>901.84</v>
      </c>
      <c r="P13" s="101">
        <v>1137.1099999999999</v>
      </c>
      <c r="Q13" s="101">
        <v>950.13</v>
      </c>
      <c r="R13" s="101">
        <v>1094.17</v>
      </c>
      <c r="S13" s="31">
        <f t="shared" si="8"/>
        <v>20.69</v>
      </c>
      <c r="T13" s="405">
        <f t="shared" si="9"/>
        <v>0.89380000000000004</v>
      </c>
      <c r="U13" s="405">
        <f t="shared" si="10"/>
        <v>0.97170000000000001</v>
      </c>
      <c r="V13" s="405">
        <f t="shared" si="11"/>
        <v>0.89300000000000002</v>
      </c>
      <c r="W13" s="405">
        <f t="shared" si="12"/>
        <v>0.94910000000000005</v>
      </c>
      <c r="X13" s="98">
        <v>997.61</v>
      </c>
      <c r="Y13" s="99">
        <v>1169.33</v>
      </c>
      <c r="Z13" s="99">
        <v>1051.75</v>
      </c>
      <c r="AA13" s="100">
        <v>1149.9100000000001</v>
      </c>
      <c r="AB13" s="31">
        <f t="shared" si="13"/>
        <v>14.69</v>
      </c>
      <c r="AC13" s="101">
        <v>-86.76</v>
      </c>
      <c r="AD13" s="101">
        <v>-98.32</v>
      </c>
      <c r="AE13" s="101">
        <v>-86.76</v>
      </c>
      <c r="AF13" s="101">
        <v>-98.32</v>
      </c>
      <c r="AG13" s="31">
        <f t="shared" si="14"/>
        <v>11.76</v>
      </c>
      <c r="AH13" s="101">
        <v>1599.67</v>
      </c>
      <c r="AI13" s="101">
        <v>1485.56</v>
      </c>
      <c r="AJ13" s="101">
        <v>1599.67</v>
      </c>
      <c r="AK13" s="101">
        <v>1485.56</v>
      </c>
      <c r="AL13" s="31">
        <f t="shared" si="15"/>
        <v>7.13</v>
      </c>
      <c r="AM13" s="405">
        <f t="shared" si="16"/>
        <v>0.9486</v>
      </c>
      <c r="AN13" s="405">
        <f t="shared" si="1"/>
        <v>0.93789999999999996</v>
      </c>
      <c r="AO13" s="405">
        <f t="shared" si="2"/>
        <v>0.9486</v>
      </c>
      <c r="AP13" s="405">
        <f t="shared" si="3"/>
        <v>0.93789999999999996</v>
      </c>
      <c r="AQ13" s="102">
        <v>1512.91</v>
      </c>
      <c r="AR13" s="103">
        <v>1387.24</v>
      </c>
      <c r="AS13" s="103">
        <v>1512.91</v>
      </c>
      <c r="AT13" s="104">
        <v>1387.24</v>
      </c>
      <c r="AU13" s="124"/>
      <c r="AV13" s="29"/>
      <c r="AW13" s="29"/>
      <c r="AX13" s="97"/>
      <c r="AY13" s="31" t="str">
        <f t="shared" si="17"/>
        <v/>
      </c>
      <c r="AZ13" s="124"/>
      <c r="BA13" s="29"/>
      <c r="BB13" s="29"/>
      <c r="BC13" s="97"/>
      <c r="BD13" s="31" t="str">
        <f t="shared" si="18"/>
        <v/>
      </c>
      <c r="BE13" s="405" t="str">
        <f t="shared" si="19"/>
        <v/>
      </c>
      <c r="BF13" s="405" t="str">
        <f t="shared" si="4"/>
        <v/>
      </c>
      <c r="BG13" s="405" t="str">
        <f t="shared" si="5"/>
        <v/>
      </c>
      <c r="BH13" s="405" t="str">
        <f t="shared" si="6"/>
        <v/>
      </c>
      <c r="BI13" s="108" t="s">
        <v>89</v>
      </c>
      <c r="BJ13" s="109" t="s">
        <v>89</v>
      </c>
      <c r="BK13" s="109" t="s">
        <v>89</v>
      </c>
      <c r="BL13" s="110" t="s">
        <v>89</v>
      </c>
      <c r="BM13" s="42">
        <v>3.0404</v>
      </c>
      <c r="BN13" s="43">
        <v>3.0404</v>
      </c>
      <c r="BO13" s="43">
        <v>3.0404</v>
      </c>
      <c r="BP13" s="44">
        <v>3.0404</v>
      </c>
      <c r="BQ13" s="45" t="s">
        <v>89</v>
      </c>
      <c r="BR13" s="414"/>
      <c r="BS13" s="46" t="s">
        <v>89</v>
      </c>
      <c r="BT13" s="410"/>
      <c r="BU13" s="47" t="s">
        <v>89</v>
      </c>
      <c r="BV13" s="420"/>
      <c r="BW13" s="502">
        <v>27.4</v>
      </c>
      <c r="BX13" s="491">
        <v>122.03</v>
      </c>
      <c r="BY13" s="491">
        <v>0</v>
      </c>
      <c r="BZ13" s="491">
        <v>3.04</v>
      </c>
      <c r="CA13" s="491">
        <v>9.36</v>
      </c>
      <c r="CB13" s="491">
        <v>0</v>
      </c>
      <c r="CC13" s="494">
        <v>54.64</v>
      </c>
      <c r="CD13" s="492">
        <v>2</v>
      </c>
    </row>
    <row r="14" spans="1:82" ht="36" customHeight="1" thickBot="1" x14ac:dyDescent="0.3">
      <c r="A14" s="513"/>
      <c r="B14" s="71" t="s">
        <v>31</v>
      </c>
      <c r="C14" s="139">
        <v>1</v>
      </c>
      <c r="D14" s="502"/>
      <c r="E14" s="490"/>
      <c r="F14" s="469"/>
      <c r="G14" s="467"/>
      <c r="H14" s="50">
        <v>0.90900000000000003</v>
      </c>
      <c r="I14" s="127">
        <v>0.90900000000000003</v>
      </c>
      <c r="J14" s="79">
        <v>-1017.37</v>
      </c>
      <c r="K14" s="79">
        <v>-1068.1300000000001</v>
      </c>
      <c r="L14" s="79">
        <v>-1003.04</v>
      </c>
      <c r="M14" s="79">
        <v>-1060.3499999999999</v>
      </c>
      <c r="N14" s="31">
        <f t="shared" si="7"/>
        <v>6.09</v>
      </c>
      <c r="O14" s="79">
        <v>901.84</v>
      </c>
      <c r="P14" s="79">
        <v>1137.1099999999999</v>
      </c>
      <c r="Q14" s="79">
        <v>950.13</v>
      </c>
      <c r="R14" s="79">
        <v>1094.17</v>
      </c>
      <c r="S14" s="31">
        <f t="shared" si="8"/>
        <v>20.69</v>
      </c>
      <c r="T14" s="405">
        <f t="shared" si="9"/>
        <v>0.46989999999999998</v>
      </c>
      <c r="U14" s="405">
        <f t="shared" si="10"/>
        <v>0.51559999999999995</v>
      </c>
      <c r="V14" s="405">
        <f t="shared" si="11"/>
        <v>0.48649999999999999</v>
      </c>
      <c r="W14" s="405">
        <f t="shared" si="12"/>
        <v>0.50780000000000003</v>
      </c>
      <c r="X14" s="76">
        <v>-115.53</v>
      </c>
      <c r="Y14" s="77">
        <v>68.98</v>
      </c>
      <c r="Z14" s="77">
        <v>-52.91</v>
      </c>
      <c r="AA14" s="78">
        <v>33.82</v>
      </c>
      <c r="AB14" s="31">
        <f t="shared" si="13"/>
        <v>62.61449243943418</v>
      </c>
      <c r="AC14" s="79">
        <v>-488.89</v>
      </c>
      <c r="AD14" s="79">
        <v>-501.5</v>
      </c>
      <c r="AE14" s="79">
        <v>-488.89</v>
      </c>
      <c r="AF14" s="79">
        <v>-501.5</v>
      </c>
      <c r="AG14" s="31">
        <f t="shared" si="14"/>
        <v>2.5099999999999998</v>
      </c>
      <c r="AH14" s="79">
        <v>1599.67</v>
      </c>
      <c r="AI14" s="79">
        <v>1485.56</v>
      </c>
      <c r="AJ14" s="79">
        <v>1599.67</v>
      </c>
      <c r="AK14" s="79">
        <v>1485.56</v>
      </c>
      <c r="AL14" s="31">
        <f t="shared" si="15"/>
        <v>7.13</v>
      </c>
      <c r="AM14" s="405">
        <f t="shared" si="16"/>
        <v>0.76590000000000003</v>
      </c>
      <c r="AN14" s="405">
        <f t="shared" si="1"/>
        <v>0.74760000000000004</v>
      </c>
      <c r="AO14" s="405">
        <f t="shared" si="2"/>
        <v>0.76590000000000003</v>
      </c>
      <c r="AP14" s="405">
        <f t="shared" si="3"/>
        <v>0.74760000000000004</v>
      </c>
      <c r="AQ14" s="80">
        <v>1110.78</v>
      </c>
      <c r="AR14" s="81">
        <v>984.06</v>
      </c>
      <c r="AS14" s="81">
        <v>1110.78</v>
      </c>
      <c r="AT14" s="115">
        <v>984.06</v>
      </c>
      <c r="AU14" s="116"/>
      <c r="AV14" s="53"/>
      <c r="AW14" s="53"/>
      <c r="AX14" s="117"/>
      <c r="AY14" s="31" t="str">
        <f t="shared" si="17"/>
        <v/>
      </c>
      <c r="AZ14" s="116"/>
      <c r="BA14" s="53"/>
      <c r="BB14" s="53"/>
      <c r="BC14" s="117"/>
      <c r="BD14" s="31" t="str">
        <f t="shared" si="18"/>
        <v/>
      </c>
      <c r="BE14" s="405" t="str">
        <f t="shared" si="19"/>
        <v/>
      </c>
      <c r="BF14" s="405" t="str">
        <f t="shared" si="4"/>
        <v/>
      </c>
      <c r="BG14" s="405" t="str">
        <f t="shared" si="5"/>
        <v/>
      </c>
      <c r="BH14" s="405" t="str">
        <f t="shared" si="6"/>
        <v/>
      </c>
      <c r="BI14" s="86" t="s">
        <v>89</v>
      </c>
      <c r="BJ14" s="87" t="s">
        <v>89</v>
      </c>
      <c r="BK14" s="87" t="s">
        <v>89</v>
      </c>
      <c r="BL14" s="88" t="s">
        <v>89</v>
      </c>
      <c r="BM14" s="136">
        <v>3.0404</v>
      </c>
      <c r="BN14" s="137">
        <v>3.0404</v>
      </c>
      <c r="BO14" s="137">
        <v>3.0404</v>
      </c>
      <c r="BP14" s="138">
        <v>3.0404</v>
      </c>
      <c r="BQ14" s="92" t="s">
        <v>89</v>
      </c>
      <c r="BR14" s="416"/>
      <c r="BS14" s="93" t="s">
        <v>89</v>
      </c>
      <c r="BT14" s="408"/>
      <c r="BU14" s="94" t="s">
        <v>89</v>
      </c>
      <c r="BV14" s="408"/>
      <c r="BW14" s="511"/>
      <c r="BX14" s="489"/>
      <c r="BY14" s="489"/>
      <c r="BZ14" s="489"/>
      <c r="CA14" s="489"/>
      <c r="CB14" s="489"/>
      <c r="CC14" s="496"/>
      <c r="CD14" s="493"/>
    </row>
    <row r="15" spans="1:82" ht="30" customHeight="1" thickBot="1" x14ac:dyDescent="0.3">
      <c r="A15" s="512" t="s">
        <v>25</v>
      </c>
      <c r="B15" s="24" t="s">
        <v>26</v>
      </c>
      <c r="C15" s="25">
        <v>1</v>
      </c>
      <c r="D15" s="501" t="s">
        <v>77</v>
      </c>
      <c r="E15" s="486" t="s">
        <v>75</v>
      </c>
      <c r="F15" s="468" t="s">
        <v>89</v>
      </c>
      <c r="G15" s="466" t="s">
        <v>209</v>
      </c>
      <c r="H15" s="26">
        <v>0.71399999999999997</v>
      </c>
      <c r="I15" s="123">
        <v>0.71399999999999997</v>
      </c>
      <c r="J15" s="101">
        <v>748.37</v>
      </c>
      <c r="K15" s="101">
        <v>561.58000000000004</v>
      </c>
      <c r="L15" s="101">
        <v>714.27</v>
      </c>
      <c r="M15" s="101">
        <v>579.63</v>
      </c>
      <c r="N15" s="31">
        <f t="shared" si="7"/>
        <v>24.96</v>
      </c>
      <c r="O15" s="101">
        <v>422.9</v>
      </c>
      <c r="P15" s="101">
        <v>492.58</v>
      </c>
      <c r="Q15" s="101">
        <v>463.83</v>
      </c>
      <c r="R15" s="101">
        <v>529.37</v>
      </c>
      <c r="S15" s="31">
        <f t="shared" si="8"/>
        <v>20.11</v>
      </c>
      <c r="T15" s="405">
        <f t="shared" si="9"/>
        <v>0.43490000000000001</v>
      </c>
      <c r="U15" s="405">
        <f t="shared" si="10"/>
        <v>0.1229</v>
      </c>
      <c r="V15" s="405">
        <f t="shared" si="11"/>
        <v>0.35060000000000002</v>
      </c>
      <c r="W15" s="405">
        <f t="shared" si="12"/>
        <v>8.6699999999999999E-2</v>
      </c>
      <c r="X15" s="98">
        <v>1171.27</v>
      </c>
      <c r="Y15" s="99">
        <v>1054.1600000000001</v>
      </c>
      <c r="Z15" s="99">
        <v>1178.0999999999999</v>
      </c>
      <c r="AA15" s="100">
        <v>1109</v>
      </c>
      <c r="AB15" s="31">
        <f t="shared" si="13"/>
        <v>10.52</v>
      </c>
      <c r="AC15" s="101">
        <v>417.08</v>
      </c>
      <c r="AD15" s="101">
        <v>379.2</v>
      </c>
      <c r="AE15" s="101">
        <v>417.08</v>
      </c>
      <c r="AF15" s="101">
        <v>379.2</v>
      </c>
      <c r="AG15" s="31">
        <f t="shared" si="14"/>
        <v>9.08</v>
      </c>
      <c r="AH15" s="101">
        <v>1026.49</v>
      </c>
      <c r="AI15" s="101">
        <v>912.53</v>
      </c>
      <c r="AJ15" s="101">
        <v>1026.49</v>
      </c>
      <c r="AK15" s="101">
        <v>912.53</v>
      </c>
      <c r="AL15" s="31">
        <f t="shared" si="15"/>
        <v>11.1</v>
      </c>
      <c r="AM15" s="405">
        <f t="shared" si="16"/>
        <v>0.59370000000000001</v>
      </c>
      <c r="AN15" s="405">
        <f t="shared" si="1"/>
        <v>0.58450000000000002</v>
      </c>
      <c r="AO15" s="405">
        <f t="shared" si="2"/>
        <v>0.59370000000000001</v>
      </c>
      <c r="AP15" s="405">
        <f t="shared" si="3"/>
        <v>0.58450000000000002</v>
      </c>
      <c r="AQ15" s="102">
        <v>1443.57</v>
      </c>
      <c r="AR15" s="103">
        <v>1291.73</v>
      </c>
      <c r="AS15" s="103">
        <v>1443.57</v>
      </c>
      <c r="AT15" s="104">
        <v>1291.73</v>
      </c>
      <c r="AU15" s="124"/>
      <c r="AV15" s="29"/>
      <c r="AW15" s="29"/>
      <c r="AX15" s="97"/>
      <c r="AY15" s="31" t="str">
        <f t="shared" si="17"/>
        <v/>
      </c>
      <c r="AZ15" s="124"/>
      <c r="BA15" s="29"/>
      <c r="BB15" s="29"/>
      <c r="BC15" s="97"/>
      <c r="BD15" s="31" t="str">
        <f t="shared" si="18"/>
        <v/>
      </c>
      <c r="BE15" s="405" t="str">
        <f t="shared" si="19"/>
        <v/>
      </c>
      <c r="BF15" s="405" t="str">
        <f t="shared" si="4"/>
        <v/>
      </c>
      <c r="BG15" s="405" t="str">
        <f t="shared" si="5"/>
        <v/>
      </c>
      <c r="BH15" s="405" t="str">
        <f t="shared" si="6"/>
        <v/>
      </c>
      <c r="BI15" s="108" t="s">
        <v>89</v>
      </c>
      <c r="BJ15" s="109" t="s">
        <v>89</v>
      </c>
      <c r="BK15" s="109" t="s">
        <v>89</v>
      </c>
      <c r="BL15" s="110" t="s">
        <v>89</v>
      </c>
      <c r="BM15" s="42">
        <v>3.2414999999999998</v>
      </c>
      <c r="BN15" s="43">
        <v>3.2414999999999998</v>
      </c>
      <c r="BO15" s="43">
        <v>3.2414999999999998</v>
      </c>
      <c r="BP15" s="44">
        <v>3.2414999999999998</v>
      </c>
      <c r="BQ15" s="45" t="s">
        <v>89</v>
      </c>
      <c r="BR15" s="414"/>
      <c r="BS15" s="46" t="s">
        <v>89</v>
      </c>
      <c r="BT15" s="410"/>
      <c r="BU15" s="47" t="s">
        <v>89</v>
      </c>
      <c r="BV15" s="420"/>
      <c r="BW15" s="502">
        <v>39.1</v>
      </c>
      <c r="BX15" s="491">
        <v>69.97</v>
      </c>
      <c r="BY15" s="491">
        <v>0</v>
      </c>
      <c r="BZ15" s="491">
        <v>2.78</v>
      </c>
      <c r="CA15" s="491">
        <v>6.07</v>
      </c>
      <c r="CB15" s="491">
        <v>0.36</v>
      </c>
      <c r="CC15" s="494">
        <v>39.1</v>
      </c>
      <c r="CD15" s="492">
        <v>1</v>
      </c>
    </row>
    <row r="16" spans="1:82" ht="33" customHeight="1" thickBot="1" x14ac:dyDescent="0.3">
      <c r="A16" s="513"/>
      <c r="B16" s="140" t="s">
        <v>25</v>
      </c>
      <c r="C16" s="139">
        <v>1</v>
      </c>
      <c r="D16" s="502"/>
      <c r="E16" s="490"/>
      <c r="F16" s="469"/>
      <c r="G16" s="467"/>
      <c r="H16" s="50">
        <v>0.71399999999999997</v>
      </c>
      <c r="I16" s="127">
        <v>0.71399999999999997</v>
      </c>
      <c r="J16" s="141">
        <v>375.93</v>
      </c>
      <c r="K16" s="141">
        <v>260.41000000000003</v>
      </c>
      <c r="L16" s="141">
        <v>363.7</v>
      </c>
      <c r="M16" s="141">
        <v>274.33999999999997</v>
      </c>
      <c r="N16" s="31">
        <f t="shared" si="7"/>
        <v>30.73</v>
      </c>
      <c r="O16" s="141">
        <v>422.9</v>
      </c>
      <c r="P16" s="141">
        <v>492.58</v>
      </c>
      <c r="Q16" s="141">
        <v>463.83</v>
      </c>
      <c r="R16" s="141">
        <v>529.37</v>
      </c>
      <c r="S16" s="31">
        <f t="shared" si="8"/>
        <v>20.11</v>
      </c>
      <c r="T16" s="405">
        <f t="shared" si="9"/>
        <v>0.1111</v>
      </c>
      <c r="U16" s="405">
        <f t="shared" si="10"/>
        <v>0.4713</v>
      </c>
      <c r="V16" s="405">
        <f t="shared" si="11"/>
        <v>0.21590000000000001</v>
      </c>
      <c r="W16" s="405">
        <f t="shared" si="12"/>
        <v>0.48180000000000001</v>
      </c>
      <c r="X16" s="76">
        <v>798.83</v>
      </c>
      <c r="Y16" s="77">
        <v>752.99</v>
      </c>
      <c r="Z16" s="77">
        <v>827.53</v>
      </c>
      <c r="AA16" s="78">
        <v>803.71</v>
      </c>
      <c r="AB16" s="31">
        <f t="shared" si="13"/>
        <v>9.01</v>
      </c>
      <c r="AC16" s="141">
        <v>299.68</v>
      </c>
      <c r="AD16" s="141">
        <v>271.7</v>
      </c>
      <c r="AE16" s="141">
        <v>299.68</v>
      </c>
      <c r="AF16" s="141">
        <v>271.7</v>
      </c>
      <c r="AG16" s="31">
        <f t="shared" si="14"/>
        <v>9.34</v>
      </c>
      <c r="AH16" s="141">
        <v>1026.49</v>
      </c>
      <c r="AI16" s="141">
        <v>912.53</v>
      </c>
      <c r="AJ16" s="141">
        <v>1026.49</v>
      </c>
      <c r="AK16" s="141">
        <v>912.53</v>
      </c>
      <c r="AL16" s="31">
        <f t="shared" si="15"/>
        <v>11.1</v>
      </c>
      <c r="AM16" s="405">
        <f t="shared" si="16"/>
        <v>0.70809999999999995</v>
      </c>
      <c r="AN16" s="405">
        <f t="shared" si="1"/>
        <v>0.70230000000000004</v>
      </c>
      <c r="AO16" s="405">
        <f t="shared" si="2"/>
        <v>0.70809999999999995</v>
      </c>
      <c r="AP16" s="405">
        <f t="shared" si="3"/>
        <v>0.70230000000000004</v>
      </c>
      <c r="AQ16" s="80">
        <v>1326.17</v>
      </c>
      <c r="AR16" s="81">
        <v>1184.23</v>
      </c>
      <c r="AS16" s="81">
        <v>1326.17</v>
      </c>
      <c r="AT16" s="115">
        <v>1184.23</v>
      </c>
      <c r="AU16" s="116"/>
      <c r="AV16" s="53"/>
      <c r="AW16" s="53"/>
      <c r="AX16" s="117"/>
      <c r="AY16" s="31" t="str">
        <f t="shared" si="17"/>
        <v/>
      </c>
      <c r="AZ16" s="116"/>
      <c r="BA16" s="53"/>
      <c r="BB16" s="53"/>
      <c r="BC16" s="117"/>
      <c r="BD16" s="31" t="str">
        <f t="shared" si="18"/>
        <v/>
      </c>
      <c r="BE16" s="405" t="str">
        <f t="shared" si="19"/>
        <v/>
      </c>
      <c r="BF16" s="405" t="str">
        <f t="shared" si="4"/>
        <v/>
      </c>
      <c r="BG16" s="405" t="str">
        <f t="shared" si="5"/>
        <v/>
      </c>
      <c r="BH16" s="405" t="str">
        <f t="shared" si="6"/>
        <v/>
      </c>
      <c r="BI16" s="86" t="s">
        <v>89</v>
      </c>
      <c r="BJ16" s="87" t="s">
        <v>89</v>
      </c>
      <c r="BK16" s="87" t="s">
        <v>89</v>
      </c>
      <c r="BL16" s="88" t="s">
        <v>89</v>
      </c>
      <c r="BM16" s="142">
        <v>3.2414999999999998</v>
      </c>
      <c r="BN16" s="143">
        <v>3.2414999999999998</v>
      </c>
      <c r="BO16" s="143">
        <v>3.2414999999999998</v>
      </c>
      <c r="BP16" s="144">
        <v>3.2414999999999998</v>
      </c>
      <c r="BQ16" s="92" t="s">
        <v>89</v>
      </c>
      <c r="BR16" s="416"/>
      <c r="BS16" s="93" t="s">
        <v>89</v>
      </c>
      <c r="BT16" s="408"/>
      <c r="BU16" s="94" t="s">
        <v>89</v>
      </c>
      <c r="BV16" s="408"/>
      <c r="BW16" s="511"/>
      <c r="BX16" s="489"/>
      <c r="BY16" s="489"/>
      <c r="BZ16" s="489"/>
      <c r="CA16" s="489"/>
      <c r="CB16" s="489"/>
      <c r="CC16" s="496"/>
      <c r="CD16" s="493"/>
    </row>
    <row r="17" spans="1:82" ht="33.75" customHeight="1" thickBot="1" x14ac:dyDescent="0.3">
      <c r="A17" s="512" t="s">
        <v>27</v>
      </c>
      <c r="B17" s="24" t="s">
        <v>28</v>
      </c>
      <c r="C17" s="25">
        <v>1</v>
      </c>
      <c r="D17" s="501" t="s">
        <v>85</v>
      </c>
      <c r="E17" s="486" t="s">
        <v>90</v>
      </c>
      <c r="F17" s="468" t="s">
        <v>212</v>
      </c>
      <c r="G17" s="466" t="s">
        <v>209</v>
      </c>
      <c r="H17" s="26">
        <v>0.71399999999999997</v>
      </c>
      <c r="I17" s="123">
        <v>0.71399999999999997</v>
      </c>
      <c r="J17" s="101">
        <v>1433.81</v>
      </c>
      <c r="K17" s="101">
        <v>1325.97</v>
      </c>
      <c r="L17" s="101">
        <v>1429.95</v>
      </c>
      <c r="M17" s="101">
        <v>1332.55</v>
      </c>
      <c r="N17" s="31">
        <f t="shared" si="7"/>
        <v>7.52</v>
      </c>
      <c r="O17" s="101">
        <v>321.39</v>
      </c>
      <c r="P17" s="101">
        <v>394.87</v>
      </c>
      <c r="Q17" s="101">
        <v>356.54</v>
      </c>
      <c r="R17" s="101">
        <v>420.03</v>
      </c>
      <c r="S17" s="31">
        <f t="shared" si="8"/>
        <v>23.48</v>
      </c>
      <c r="T17" s="405">
        <f t="shared" si="9"/>
        <v>0.77580000000000005</v>
      </c>
      <c r="U17" s="405">
        <f t="shared" si="10"/>
        <v>0.70220000000000005</v>
      </c>
      <c r="V17" s="405">
        <f t="shared" si="11"/>
        <v>0.75070000000000003</v>
      </c>
      <c r="W17" s="405">
        <f t="shared" si="12"/>
        <v>0.68479999999999996</v>
      </c>
      <c r="X17" s="98">
        <v>1755.2</v>
      </c>
      <c r="Y17" s="99">
        <v>1720.84</v>
      </c>
      <c r="Z17" s="99">
        <v>1786.49</v>
      </c>
      <c r="AA17" s="100">
        <v>1752.58</v>
      </c>
      <c r="AB17" s="31">
        <f t="shared" si="13"/>
        <v>3.67</v>
      </c>
      <c r="AC17" s="101">
        <v>366.36</v>
      </c>
      <c r="AD17" s="101">
        <v>334.01</v>
      </c>
      <c r="AE17" s="101">
        <v>366.36</v>
      </c>
      <c r="AF17" s="101">
        <v>334.01</v>
      </c>
      <c r="AG17" s="31">
        <f t="shared" si="14"/>
        <v>8.83</v>
      </c>
      <c r="AH17" s="101">
        <v>1001.27</v>
      </c>
      <c r="AI17" s="101">
        <v>869.51</v>
      </c>
      <c r="AJ17" s="101">
        <v>1001.27</v>
      </c>
      <c r="AK17" s="101">
        <v>869.51</v>
      </c>
      <c r="AL17" s="31">
        <f t="shared" si="15"/>
        <v>13.16</v>
      </c>
      <c r="AM17" s="405">
        <f t="shared" si="16"/>
        <v>0.6341</v>
      </c>
      <c r="AN17" s="405">
        <f t="shared" si="1"/>
        <v>0.6159</v>
      </c>
      <c r="AO17" s="405">
        <f t="shared" si="2"/>
        <v>0.6341</v>
      </c>
      <c r="AP17" s="405">
        <f t="shared" si="3"/>
        <v>0.6159</v>
      </c>
      <c r="AQ17" s="102">
        <v>1367.63</v>
      </c>
      <c r="AR17" s="103">
        <v>1203.52</v>
      </c>
      <c r="AS17" s="103">
        <v>1367.63</v>
      </c>
      <c r="AT17" s="104">
        <v>1203.52</v>
      </c>
      <c r="AU17" s="124">
        <v>570.33000000000004</v>
      </c>
      <c r="AV17" s="29">
        <v>462.5</v>
      </c>
      <c r="AW17" s="29">
        <v>566.48</v>
      </c>
      <c r="AX17" s="97">
        <v>469.08</v>
      </c>
      <c r="AY17" s="31">
        <f t="shared" si="17"/>
        <v>18.91</v>
      </c>
      <c r="AZ17" s="124">
        <v>321.39</v>
      </c>
      <c r="BA17" s="29">
        <v>394.87</v>
      </c>
      <c r="BB17" s="29">
        <v>356.54</v>
      </c>
      <c r="BC17" s="97">
        <v>420.03</v>
      </c>
      <c r="BD17" s="31">
        <f t="shared" si="18"/>
        <v>23.48</v>
      </c>
      <c r="BE17" s="405">
        <f t="shared" si="19"/>
        <v>0.4365</v>
      </c>
      <c r="BF17" s="405">
        <f t="shared" si="4"/>
        <v>0.1462</v>
      </c>
      <c r="BG17" s="405">
        <f t="shared" si="5"/>
        <v>0.37059999999999998</v>
      </c>
      <c r="BH17" s="405">
        <f t="shared" si="6"/>
        <v>0.1046</v>
      </c>
      <c r="BI17" s="108">
        <v>891.72</v>
      </c>
      <c r="BJ17" s="109">
        <v>857.37</v>
      </c>
      <c r="BK17" s="109">
        <v>923.02</v>
      </c>
      <c r="BL17" s="110">
        <v>889.11</v>
      </c>
      <c r="BM17" s="89">
        <v>2.7909999999999999</v>
      </c>
      <c r="BN17" s="90">
        <v>2.7909999999999999</v>
      </c>
      <c r="BO17" s="90">
        <v>2.7909999999999999</v>
      </c>
      <c r="BP17" s="91">
        <v>2.7909999999999999</v>
      </c>
      <c r="BQ17" s="68" t="s">
        <v>89</v>
      </c>
      <c r="BR17" s="415"/>
      <c r="BS17" s="69" t="s">
        <v>162</v>
      </c>
      <c r="BT17" s="407">
        <v>6204.86</v>
      </c>
      <c r="BU17" s="70" t="s">
        <v>89</v>
      </c>
      <c r="BV17" s="420"/>
      <c r="BW17" s="502">
        <v>37.659999999999997</v>
      </c>
      <c r="BX17" s="491">
        <v>68.319999999999993</v>
      </c>
      <c r="BY17" s="491">
        <v>0</v>
      </c>
      <c r="BZ17" s="491">
        <v>3.13</v>
      </c>
      <c r="CA17" s="491">
        <v>4.5999999999999996</v>
      </c>
      <c r="CB17" s="491">
        <v>0.25</v>
      </c>
      <c r="CC17" s="494">
        <v>37.659999999999997</v>
      </c>
      <c r="CD17" s="492">
        <v>1</v>
      </c>
    </row>
    <row r="18" spans="1:82" ht="45.75" thickBot="1" x14ac:dyDescent="0.3">
      <c r="A18" s="513"/>
      <c r="B18" s="145" t="s">
        <v>29</v>
      </c>
      <c r="C18" s="126" t="s">
        <v>22</v>
      </c>
      <c r="D18" s="511"/>
      <c r="E18" s="487"/>
      <c r="F18" s="470"/>
      <c r="G18" s="467"/>
      <c r="H18" s="50">
        <v>0.52600000000000002</v>
      </c>
      <c r="I18" s="127">
        <v>0.52600000000000002</v>
      </c>
      <c r="J18" s="79">
        <v>3624.47</v>
      </c>
      <c r="K18" s="79">
        <v>3398.58</v>
      </c>
      <c r="L18" s="79">
        <v>3612.91</v>
      </c>
      <c r="M18" s="79">
        <v>3405.79</v>
      </c>
      <c r="N18" s="31">
        <f t="shared" si="7"/>
        <v>6.23</v>
      </c>
      <c r="O18" s="79">
        <v>321.39</v>
      </c>
      <c r="P18" s="79">
        <v>394.87</v>
      </c>
      <c r="Q18" s="79">
        <v>356.54</v>
      </c>
      <c r="R18" s="79">
        <v>420.03</v>
      </c>
      <c r="S18" s="31">
        <f t="shared" si="8"/>
        <v>23.48</v>
      </c>
      <c r="T18" s="405">
        <f t="shared" si="9"/>
        <v>0.9113</v>
      </c>
      <c r="U18" s="405">
        <f t="shared" si="10"/>
        <v>0.88380000000000003</v>
      </c>
      <c r="V18" s="405">
        <f t="shared" si="11"/>
        <v>0.90129999999999999</v>
      </c>
      <c r="W18" s="405">
        <f t="shared" si="12"/>
        <v>0.87670000000000003</v>
      </c>
      <c r="X18" s="76">
        <v>3945.86</v>
      </c>
      <c r="Y18" s="77">
        <v>3793.45</v>
      </c>
      <c r="Z18" s="77">
        <v>3969.45</v>
      </c>
      <c r="AA18" s="78">
        <v>3825.82</v>
      </c>
      <c r="AB18" s="31">
        <f t="shared" si="13"/>
        <v>4.43</v>
      </c>
      <c r="AC18" s="79">
        <v>860.1</v>
      </c>
      <c r="AD18" s="79">
        <v>816.91</v>
      </c>
      <c r="AE18" s="79">
        <v>860.1</v>
      </c>
      <c r="AF18" s="79">
        <v>816.91</v>
      </c>
      <c r="AG18" s="31">
        <f t="shared" si="14"/>
        <v>5.0199999999999996</v>
      </c>
      <c r="AH18" s="79">
        <v>1001.27</v>
      </c>
      <c r="AI18" s="79">
        <v>869.51</v>
      </c>
      <c r="AJ18" s="79">
        <v>1001.27</v>
      </c>
      <c r="AK18" s="79">
        <v>869.51</v>
      </c>
      <c r="AL18" s="31">
        <f t="shared" si="15"/>
        <v>13.16</v>
      </c>
      <c r="AM18" s="405">
        <f t="shared" si="16"/>
        <v>0.14099999999999999</v>
      </c>
      <c r="AN18" s="405">
        <f t="shared" si="1"/>
        <v>6.0499999999999998E-2</v>
      </c>
      <c r="AO18" s="405">
        <f t="shared" si="2"/>
        <v>0.14099999999999999</v>
      </c>
      <c r="AP18" s="405">
        <f t="shared" si="3"/>
        <v>6.0499999999999998E-2</v>
      </c>
      <c r="AQ18" s="80">
        <v>1861.37</v>
      </c>
      <c r="AR18" s="81">
        <v>1686.42</v>
      </c>
      <c r="AS18" s="81">
        <v>1861.37</v>
      </c>
      <c r="AT18" s="115">
        <v>1686.42</v>
      </c>
      <c r="AU18" s="116">
        <v>1435.32</v>
      </c>
      <c r="AV18" s="53">
        <v>1262.68</v>
      </c>
      <c r="AW18" s="53">
        <v>1333.1</v>
      </c>
      <c r="AX18" s="117">
        <v>1167.06</v>
      </c>
      <c r="AY18" s="31">
        <f t="shared" si="17"/>
        <v>18.690000000000001</v>
      </c>
      <c r="AZ18" s="116">
        <v>309.54000000000002</v>
      </c>
      <c r="BA18" s="53">
        <v>369.73</v>
      </c>
      <c r="BB18" s="53">
        <v>350.66</v>
      </c>
      <c r="BC18" s="117">
        <v>396.43</v>
      </c>
      <c r="BD18" s="31">
        <f t="shared" si="18"/>
        <v>21.92</v>
      </c>
      <c r="BE18" s="405">
        <f t="shared" si="19"/>
        <v>0.7843</v>
      </c>
      <c r="BF18" s="405">
        <f t="shared" si="4"/>
        <v>0.70720000000000005</v>
      </c>
      <c r="BG18" s="405">
        <f t="shared" si="5"/>
        <v>0.73699999999999999</v>
      </c>
      <c r="BH18" s="405">
        <f t="shared" si="6"/>
        <v>0.6603</v>
      </c>
      <c r="BI18" s="86">
        <v>1744.86</v>
      </c>
      <c r="BJ18" s="87">
        <v>1632.41</v>
      </c>
      <c r="BK18" s="87">
        <v>1683.76</v>
      </c>
      <c r="BL18" s="88">
        <v>1563.49</v>
      </c>
      <c r="BM18" s="136">
        <v>2.7909999999999999</v>
      </c>
      <c r="BN18" s="137">
        <v>0.93989999999999996</v>
      </c>
      <c r="BO18" s="137">
        <v>0.93989999999999996</v>
      </c>
      <c r="BP18" s="138">
        <v>0.93989999999999996</v>
      </c>
      <c r="BQ18" s="92" t="s">
        <v>163</v>
      </c>
      <c r="BR18" s="416">
        <v>6304.09</v>
      </c>
      <c r="BS18" s="93" t="s">
        <v>164</v>
      </c>
      <c r="BT18" s="408">
        <f>5876.19+6204.86</f>
        <v>12081.05</v>
      </c>
      <c r="BU18" s="94" t="s">
        <v>89</v>
      </c>
      <c r="BV18" s="408"/>
      <c r="BW18" s="511"/>
      <c r="BX18" s="489"/>
      <c r="BY18" s="489"/>
      <c r="BZ18" s="489"/>
      <c r="CA18" s="489"/>
      <c r="CB18" s="489"/>
      <c r="CC18" s="496"/>
      <c r="CD18" s="493"/>
    </row>
    <row r="19" spans="1:82" s="177" customFormat="1" ht="61.5" customHeight="1" thickBot="1" x14ac:dyDescent="0.3">
      <c r="A19" s="146" t="s">
        <v>33</v>
      </c>
      <c r="B19" s="147" t="s">
        <v>34</v>
      </c>
      <c r="C19" s="148" t="s">
        <v>17</v>
      </c>
      <c r="D19" s="149" t="s">
        <v>76</v>
      </c>
      <c r="E19" s="150" t="s">
        <v>75</v>
      </c>
      <c r="F19" s="151" t="s">
        <v>214</v>
      </c>
      <c r="G19" s="152" t="s">
        <v>209</v>
      </c>
      <c r="H19" s="153">
        <v>0.55600000000000005</v>
      </c>
      <c r="I19" s="154">
        <v>0.55600000000000005</v>
      </c>
      <c r="J19" s="155">
        <v>1664.79</v>
      </c>
      <c r="K19" s="155">
        <v>1547.17</v>
      </c>
      <c r="L19" s="155">
        <v>1659.63</v>
      </c>
      <c r="M19" s="155">
        <v>1560.24</v>
      </c>
      <c r="N19" s="31">
        <f t="shared" si="7"/>
        <v>7.07</v>
      </c>
      <c r="O19" s="155">
        <v>642.99</v>
      </c>
      <c r="P19" s="155">
        <v>594.67999999999995</v>
      </c>
      <c r="Q19" s="155">
        <v>644.28</v>
      </c>
      <c r="R19" s="155">
        <v>667.22</v>
      </c>
      <c r="S19" s="31">
        <f t="shared" si="8"/>
        <v>10.87</v>
      </c>
      <c r="T19" s="405">
        <f t="shared" si="9"/>
        <v>0.61380000000000001</v>
      </c>
      <c r="U19" s="405">
        <f t="shared" si="10"/>
        <v>0.61560000000000004</v>
      </c>
      <c r="V19" s="405">
        <f t="shared" si="11"/>
        <v>0.61180000000000001</v>
      </c>
      <c r="W19" s="405">
        <f t="shared" si="12"/>
        <v>0.57240000000000002</v>
      </c>
      <c r="X19" s="156">
        <v>2307.7800000000002</v>
      </c>
      <c r="Y19" s="157">
        <v>2141.85</v>
      </c>
      <c r="Z19" s="157">
        <v>2303.91</v>
      </c>
      <c r="AA19" s="158">
        <v>2227.46</v>
      </c>
      <c r="AB19" s="31">
        <f t="shared" si="13"/>
        <v>7.19</v>
      </c>
      <c r="AC19" s="155">
        <v>811.59</v>
      </c>
      <c r="AD19" s="155">
        <v>778.91</v>
      </c>
      <c r="AE19" s="155">
        <v>811.59</v>
      </c>
      <c r="AF19" s="155">
        <v>778.91</v>
      </c>
      <c r="AG19" s="31">
        <f t="shared" si="14"/>
        <v>4.03</v>
      </c>
      <c r="AH19" s="155">
        <v>1018.79</v>
      </c>
      <c r="AI19" s="155">
        <v>923.33</v>
      </c>
      <c r="AJ19" s="155">
        <v>1018.79</v>
      </c>
      <c r="AK19" s="155">
        <v>923.33</v>
      </c>
      <c r="AL19" s="31">
        <f t="shared" si="15"/>
        <v>9.3699999999999992</v>
      </c>
      <c r="AM19" s="405">
        <f t="shared" si="16"/>
        <v>0.2034</v>
      </c>
      <c r="AN19" s="405">
        <f t="shared" si="1"/>
        <v>0.15640000000000001</v>
      </c>
      <c r="AO19" s="405">
        <f t="shared" si="2"/>
        <v>0.2034</v>
      </c>
      <c r="AP19" s="405">
        <f t="shared" si="3"/>
        <v>0.15640000000000001</v>
      </c>
      <c r="AQ19" s="159">
        <v>1830.38</v>
      </c>
      <c r="AR19" s="160">
        <v>1702.24</v>
      </c>
      <c r="AS19" s="160">
        <v>1830.38</v>
      </c>
      <c r="AT19" s="161">
        <v>1702.24</v>
      </c>
      <c r="AU19" s="162">
        <v>1210.47</v>
      </c>
      <c r="AV19" s="163">
        <v>1043.43</v>
      </c>
      <c r="AW19" s="163">
        <v>1204.94</v>
      </c>
      <c r="AX19" s="164">
        <v>1056.8599999999999</v>
      </c>
      <c r="AY19" s="31">
        <f t="shared" si="17"/>
        <v>13.8</v>
      </c>
      <c r="AZ19" s="162">
        <v>615.21</v>
      </c>
      <c r="BA19" s="163">
        <v>559.76</v>
      </c>
      <c r="BB19" s="163">
        <v>605.71</v>
      </c>
      <c r="BC19" s="164">
        <v>630.01</v>
      </c>
      <c r="BD19" s="31">
        <f t="shared" si="18"/>
        <v>11.15</v>
      </c>
      <c r="BE19" s="405">
        <f t="shared" si="19"/>
        <v>0.49180000000000001</v>
      </c>
      <c r="BF19" s="405">
        <f t="shared" si="4"/>
        <v>0.46350000000000002</v>
      </c>
      <c r="BG19" s="405">
        <f t="shared" si="5"/>
        <v>0.49730000000000002</v>
      </c>
      <c r="BH19" s="405">
        <f t="shared" si="6"/>
        <v>0.40389999999999998</v>
      </c>
      <c r="BI19" s="165">
        <v>1825.68</v>
      </c>
      <c r="BJ19" s="166">
        <v>1603.19</v>
      </c>
      <c r="BK19" s="166">
        <v>1810.65</v>
      </c>
      <c r="BL19" s="167">
        <v>1686.87</v>
      </c>
      <c r="BM19" s="168">
        <v>2.1124000000000001</v>
      </c>
      <c r="BN19" s="169">
        <v>0.91669999999999996</v>
      </c>
      <c r="BO19" s="169">
        <v>2.1124000000000001</v>
      </c>
      <c r="BP19" s="170">
        <v>0.91669999999999996</v>
      </c>
      <c r="BQ19" s="171" t="s">
        <v>165</v>
      </c>
      <c r="BR19" s="417">
        <v>2405.88</v>
      </c>
      <c r="BS19" s="172" t="s">
        <v>166</v>
      </c>
      <c r="BT19" s="411">
        <v>5929.12</v>
      </c>
      <c r="BU19" s="173" t="s">
        <v>167</v>
      </c>
      <c r="BV19" s="421" t="s">
        <v>89</v>
      </c>
      <c r="BW19" s="174">
        <v>40.04</v>
      </c>
      <c r="BX19" s="175">
        <v>66.569999999999993</v>
      </c>
      <c r="BY19" s="175">
        <v>0</v>
      </c>
      <c r="BZ19" s="175">
        <v>4.07</v>
      </c>
      <c r="CA19" s="175">
        <v>8.31</v>
      </c>
      <c r="CB19" s="175">
        <v>0</v>
      </c>
      <c r="CC19" s="175">
        <v>40.04</v>
      </c>
      <c r="CD19" s="176">
        <v>1</v>
      </c>
    </row>
    <row r="20" spans="1:82" ht="75.75" thickBot="1" x14ac:dyDescent="0.3">
      <c r="A20" s="519" t="s">
        <v>35</v>
      </c>
      <c r="B20" s="178" t="s">
        <v>82</v>
      </c>
      <c r="C20" s="148" t="s">
        <v>17</v>
      </c>
      <c r="D20" s="501" t="s">
        <v>77</v>
      </c>
      <c r="E20" s="486" t="s">
        <v>75</v>
      </c>
      <c r="F20" s="468" t="s">
        <v>215</v>
      </c>
      <c r="G20" s="466" t="s">
        <v>209</v>
      </c>
      <c r="H20" s="179">
        <v>0.52600000000000002</v>
      </c>
      <c r="I20" s="180">
        <v>0.52600000000000002</v>
      </c>
      <c r="J20" s="101">
        <v>5438.41</v>
      </c>
      <c r="K20" s="101">
        <v>5150.43</v>
      </c>
      <c r="L20" s="101">
        <v>5434.23</v>
      </c>
      <c r="M20" s="101">
        <v>5153.37</v>
      </c>
      <c r="N20" s="31">
        <f t="shared" si="7"/>
        <v>5.3</v>
      </c>
      <c r="O20" s="101">
        <v>1441.88</v>
      </c>
      <c r="P20" s="101">
        <v>1954.26</v>
      </c>
      <c r="Q20" s="101">
        <v>1452.57</v>
      </c>
      <c r="R20" s="101">
        <v>1950.66</v>
      </c>
      <c r="S20" s="31">
        <f t="shared" si="8"/>
        <v>26.22</v>
      </c>
      <c r="T20" s="405">
        <f t="shared" si="9"/>
        <v>0.7349</v>
      </c>
      <c r="U20" s="405">
        <f t="shared" si="10"/>
        <v>0.62060000000000004</v>
      </c>
      <c r="V20" s="405">
        <f t="shared" si="11"/>
        <v>0.73270000000000002</v>
      </c>
      <c r="W20" s="405">
        <f t="shared" si="12"/>
        <v>0.62150000000000005</v>
      </c>
      <c r="X20" s="98">
        <v>6880.29</v>
      </c>
      <c r="Y20" s="99">
        <v>7104.6900000000005</v>
      </c>
      <c r="Z20" s="99">
        <v>6886.7999999999993</v>
      </c>
      <c r="AA20" s="100">
        <v>7104.03</v>
      </c>
      <c r="AB20" s="31">
        <f t="shared" si="13"/>
        <v>3.16</v>
      </c>
      <c r="AC20" s="453">
        <v>1733.25</v>
      </c>
      <c r="AD20" s="453">
        <v>1686.05</v>
      </c>
      <c r="AE20" s="453">
        <v>1733.25</v>
      </c>
      <c r="AF20" s="453">
        <v>1686.05</v>
      </c>
      <c r="AG20" s="31">
        <f t="shared" si="14"/>
        <v>2.72</v>
      </c>
      <c r="AH20" s="453">
        <v>2327.1999999999998</v>
      </c>
      <c r="AI20" s="453">
        <v>2189.0100000000002</v>
      </c>
      <c r="AJ20" s="453">
        <v>2327.1999999999998</v>
      </c>
      <c r="AK20" s="453">
        <v>2189.0100000000002</v>
      </c>
      <c r="AL20" s="31">
        <f t="shared" si="15"/>
        <v>5.94</v>
      </c>
      <c r="AM20" s="405">
        <f t="shared" si="16"/>
        <v>0.25519999999999998</v>
      </c>
      <c r="AN20" s="405">
        <f t="shared" si="1"/>
        <v>0.2298</v>
      </c>
      <c r="AO20" s="405">
        <f t="shared" si="2"/>
        <v>0.25519999999999998</v>
      </c>
      <c r="AP20" s="405">
        <f t="shared" si="3"/>
        <v>0.2298</v>
      </c>
      <c r="AQ20" s="181">
        <v>4060.45</v>
      </c>
      <c r="AR20" s="182">
        <v>3875.06</v>
      </c>
      <c r="AS20" s="182">
        <v>4060.45</v>
      </c>
      <c r="AT20" s="183">
        <v>3875.06</v>
      </c>
      <c r="AU20" s="105">
        <v>2049.6799999999998</v>
      </c>
      <c r="AV20" s="106">
        <v>1985.91</v>
      </c>
      <c r="AW20" s="106">
        <v>2046.82</v>
      </c>
      <c r="AX20" s="107">
        <v>1985.47</v>
      </c>
      <c r="AY20" s="31">
        <f t="shared" si="17"/>
        <v>3.13</v>
      </c>
      <c r="AZ20" s="105">
        <v>1363.21</v>
      </c>
      <c r="BA20" s="106">
        <v>1846.37</v>
      </c>
      <c r="BB20" s="106">
        <v>1396.67</v>
      </c>
      <c r="BC20" s="107">
        <v>1856.25</v>
      </c>
      <c r="BD20" s="31">
        <f t="shared" si="18"/>
        <v>26.56</v>
      </c>
      <c r="BE20" s="405">
        <f t="shared" si="19"/>
        <v>0.33489999999999998</v>
      </c>
      <c r="BF20" s="405">
        <f t="shared" si="4"/>
        <v>7.0300000000000001E-2</v>
      </c>
      <c r="BG20" s="405">
        <f t="shared" si="5"/>
        <v>0.31759999999999999</v>
      </c>
      <c r="BH20" s="405">
        <f t="shared" si="6"/>
        <v>6.5100000000000005E-2</v>
      </c>
      <c r="BI20" s="184">
        <v>3412.89</v>
      </c>
      <c r="BJ20" s="185">
        <v>3832.2799999999997</v>
      </c>
      <c r="BK20" s="185">
        <v>3443.49</v>
      </c>
      <c r="BL20" s="186">
        <v>3841.7200000000003</v>
      </c>
      <c r="BM20" s="89">
        <v>0.93840000000000001</v>
      </c>
      <c r="BN20" s="90">
        <v>0.93840000000000001</v>
      </c>
      <c r="BO20" s="90">
        <v>0.93840000000000001</v>
      </c>
      <c r="BP20" s="91">
        <v>0.93840000000000001</v>
      </c>
      <c r="BQ20" s="45" t="s">
        <v>168</v>
      </c>
      <c r="BR20" s="414">
        <v>21743.98</v>
      </c>
      <c r="BS20" s="458" t="s">
        <v>108</v>
      </c>
      <c r="BT20" s="459">
        <v>7330.06</v>
      </c>
      <c r="BU20" s="460" t="s">
        <v>261</v>
      </c>
      <c r="BV20" s="420">
        <v>-183.74</v>
      </c>
      <c r="BW20" s="502">
        <v>55.67</v>
      </c>
      <c r="BX20" s="491">
        <v>165.14</v>
      </c>
      <c r="BY20" s="491">
        <v>6.57</v>
      </c>
      <c r="BZ20" s="491">
        <v>2</v>
      </c>
      <c r="CA20" s="491">
        <v>13.87</v>
      </c>
      <c r="CB20" s="491">
        <v>0.48</v>
      </c>
      <c r="CC20" s="494">
        <v>105.75</v>
      </c>
      <c r="CD20" s="492">
        <v>2</v>
      </c>
    </row>
    <row r="21" spans="1:82" ht="30.75" thickBot="1" x14ac:dyDescent="0.3">
      <c r="A21" s="519"/>
      <c r="B21" s="187" t="s">
        <v>37</v>
      </c>
      <c r="C21" s="188" t="s">
        <v>22</v>
      </c>
      <c r="D21" s="502"/>
      <c r="E21" s="490"/>
      <c r="F21" s="469"/>
      <c r="G21" s="467"/>
      <c r="H21" s="179">
        <v>0.52600000000000002</v>
      </c>
      <c r="I21" s="180">
        <v>0.52600000000000002</v>
      </c>
      <c r="J21" s="58">
        <v>4709.3999999999996</v>
      </c>
      <c r="K21" s="58">
        <v>4500.4799999999996</v>
      </c>
      <c r="L21" s="58">
        <v>4702.51</v>
      </c>
      <c r="M21" s="58">
        <v>4505.1000000000004</v>
      </c>
      <c r="N21" s="31">
        <f t="shared" si="7"/>
        <v>4.4400000000000004</v>
      </c>
      <c r="O21" s="58">
        <v>1441.88</v>
      </c>
      <c r="P21" s="58">
        <v>1943.2</v>
      </c>
      <c r="Q21" s="58">
        <v>1447.3</v>
      </c>
      <c r="R21" s="58">
        <v>1938.02</v>
      </c>
      <c r="S21" s="31">
        <f t="shared" si="8"/>
        <v>25.8</v>
      </c>
      <c r="T21" s="405">
        <f t="shared" si="9"/>
        <v>0.69379999999999997</v>
      </c>
      <c r="U21" s="405">
        <f t="shared" si="10"/>
        <v>0.56820000000000004</v>
      </c>
      <c r="V21" s="405">
        <f t="shared" si="11"/>
        <v>0.69220000000000004</v>
      </c>
      <c r="W21" s="405">
        <f t="shared" si="12"/>
        <v>0.56979999999999997</v>
      </c>
      <c r="X21" s="55">
        <v>6151.28</v>
      </c>
      <c r="Y21" s="56">
        <v>6443.6799999999994</v>
      </c>
      <c r="Z21" s="56">
        <v>6149.81</v>
      </c>
      <c r="AA21" s="57">
        <v>6443.1200000000008</v>
      </c>
      <c r="AB21" s="31">
        <f t="shared" si="13"/>
        <v>4.5599999999999996</v>
      </c>
      <c r="AC21" s="454">
        <v>1543.86</v>
      </c>
      <c r="AD21" s="454">
        <v>1505.86</v>
      </c>
      <c r="AE21" s="454">
        <v>1543.86</v>
      </c>
      <c r="AF21" s="454">
        <v>1505.86</v>
      </c>
      <c r="AG21" s="31">
        <f t="shared" si="14"/>
        <v>2.46</v>
      </c>
      <c r="AH21" s="454">
        <v>2327.1999999999998</v>
      </c>
      <c r="AI21" s="454">
        <v>2189.0100000000002</v>
      </c>
      <c r="AJ21" s="454">
        <v>2327.1999999999998</v>
      </c>
      <c r="AK21" s="454">
        <v>2189.0100000000002</v>
      </c>
      <c r="AL21" s="31">
        <f t="shared" si="15"/>
        <v>5.94</v>
      </c>
      <c r="AM21" s="405">
        <f t="shared" si="16"/>
        <v>0.33660000000000001</v>
      </c>
      <c r="AN21" s="405">
        <f t="shared" si="1"/>
        <v>0.31209999999999999</v>
      </c>
      <c r="AO21" s="405">
        <f t="shared" si="2"/>
        <v>0.33660000000000001</v>
      </c>
      <c r="AP21" s="405">
        <f t="shared" si="3"/>
        <v>0.31209999999999999</v>
      </c>
      <c r="AQ21" s="59">
        <v>3871.06</v>
      </c>
      <c r="AR21" s="60">
        <v>3694.87</v>
      </c>
      <c r="AS21" s="60">
        <v>3871.06</v>
      </c>
      <c r="AT21" s="133">
        <v>3694.87</v>
      </c>
      <c r="AU21" s="105">
        <v>1788.94</v>
      </c>
      <c r="AV21" s="106">
        <v>1750.18</v>
      </c>
      <c r="AW21" s="106">
        <v>1781.3</v>
      </c>
      <c r="AX21" s="107">
        <v>1745.99</v>
      </c>
      <c r="AY21" s="31">
        <f t="shared" si="17"/>
        <v>2.4</v>
      </c>
      <c r="AZ21" s="105">
        <v>1405.07</v>
      </c>
      <c r="BA21" s="106">
        <v>1884.32</v>
      </c>
      <c r="BB21" s="106">
        <v>1401.2</v>
      </c>
      <c r="BC21" s="107">
        <v>1886.49</v>
      </c>
      <c r="BD21" s="31">
        <f t="shared" si="18"/>
        <v>25.72</v>
      </c>
      <c r="BE21" s="405">
        <f t="shared" si="19"/>
        <v>0.21460000000000001</v>
      </c>
      <c r="BF21" s="405">
        <f t="shared" si="4"/>
        <v>7.1199999999999999E-2</v>
      </c>
      <c r="BG21" s="405">
        <f t="shared" si="5"/>
        <v>0.21340000000000001</v>
      </c>
      <c r="BH21" s="405">
        <f t="shared" si="6"/>
        <v>7.4499999999999997E-2</v>
      </c>
      <c r="BI21" s="189">
        <v>3194.01</v>
      </c>
      <c r="BJ21" s="190">
        <v>3634.5</v>
      </c>
      <c r="BK21" s="190">
        <v>3182.5</v>
      </c>
      <c r="BL21" s="191">
        <v>3632.48</v>
      </c>
      <c r="BM21" s="89">
        <v>0.93840000000000001</v>
      </c>
      <c r="BN21" s="90">
        <v>0.93840000000000001</v>
      </c>
      <c r="BO21" s="90">
        <v>0.93840000000000001</v>
      </c>
      <c r="BP21" s="91">
        <v>0.93840000000000001</v>
      </c>
      <c r="BQ21" s="68" t="s">
        <v>168</v>
      </c>
      <c r="BR21" s="414">
        <v>21743.98</v>
      </c>
      <c r="BS21" s="458" t="s">
        <v>108</v>
      </c>
      <c r="BT21" s="459">
        <v>7330.06</v>
      </c>
      <c r="BU21" s="460" t="s">
        <v>246</v>
      </c>
      <c r="BV21" s="420">
        <v>-183.74</v>
      </c>
      <c r="BW21" s="502"/>
      <c r="BX21" s="491"/>
      <c r="BY21" s="491"/>
      <c r="BZ21" s="491"/>
      <c r="CA21" s="491"/>
      <c r="CB21" s="491"/>
      <c r="CC21" s="495"/>
      <c r="CD21" s="475"/>
    </row>
    <row r="22" spans="1:82" ht="15.75" thickBot="1" x14ac:dyDescent="0.3">
      <c r="A22" s="519"/>
      <c r="B22" s="187" t="s">
        <v>36</v>
      </c>
      <c r="C22" s="188" t="s">
        <v>22</v>
      </c>
      <c r="D22" s="502"/>
      <c r="E22" s="490"/>
      <c r="F22" s="469"/>
      <c r="G22" s="467"/>
      <c r="H22" s="50">
        <v>0.52600000000000002</v>
      </c>
      <c r="I22" s="127">
        <v>0.52600000000000002</v>
      </c>
      <c r="J22" s="58">
        <v>4299.66</v>
      </c>
      <c r="K22" s="58">
        <v>4011.69</v>
      </c>
      <c r="L22" s="58">
        <v>4295.4799999999996</v>
      </c>
      <c r="M22" s="58">
        <v>4014.62</v>
      </c>
      <c r="N22" s="31">
        <f t="shared" si="7"/>
        <v>6.7</v>
      </c>
      <c r="O22" s="58">
        <v>1441.88</v>
      </c>
      <c r="P22" s="58">
        <v>1954.26</v>
      </c>
      <c r="Q22" s="58">
        <v>1452.57</v>
      </c>
      <c r="R22" s="58">
        <v>1950.66</v>
      </c>
      <c r="S22" s="31">
        <f t="shared" si="8"/>
        <v>26.22</v>
      </c>
      <c r="T22" s="405">
        <f t="shared" si="9"/>
        <v>0.66469999999999996</v>
      </c>
      <c r="U22" s="405">
        <f t="shared" si="10"/>
        <v>0.51290000000000002</v>
      </c>
      <c r="V22" s="405">
        <f t="shared" si="11"/>
        <v>0.66180000000000005</v>
      </c>
      <c r="W22" s="405">
        <f t="shared" si="12"/>
        <v>0.5141</v>
      </c>
      <c r="X22" s="55">
        <v>5741.54</v>
      </c>
      <c r="Y22" s="56">
        <v>5965.95</v>
      </c>
      <c r="Z22" s="56">
        <v>5748.0499999999993</v>
      </c>
      <c r="AA22" s="57">
        <v>5965.28</v>
      </c>
      <c r="AB22" s="31">
        <f t="shared" si="13"/>
        <v>3.76</v>
      </c>
      <c r="AC22" s="454">
        <v>1406.52</v>
      </c>
      <c r="AD22" s="454">
        <v>1359.32</v>
      </c>
      <c r="AE22" s="454">
        <v>1406.52</v>
      </c>
      <c r="AF22" s="454">
        <v>1359.32</v>
      </c>
      <c r="AG22" s="31">
        <f t="shared" si="14"/>
        <v>3.36</v>
      </c>
      <c r="AH22" s="454">
        <v>2327.1999999999998</v>
      </c>
      <c r="AI22" s="454">
        <v>2189.0100000000002</v>
      </c>
      <c r="AJ22" s="454">
        <v>2327.1999999999998</v>
      </c>
      <c r="AK22" s="454">
        <v>2189.0100000000002</v>
      </c>
      <c r="AL22" s="31">
        <f t="shared" si="15"/>
        <v>5.94</v>
      </c>
      <c r="AM22" s="405">
        <f t="shared" si="16"/>
        <v>0.39560000000000001</v>
      </c>
      <c r="AN22" s="405">
        <f t="shared" si="1"/>
        <v>0.379</v>
      </c>
      <c r="AO22" s="405">
        <f t="shared" si="2"/>
        <v>0.39560000000000001</v>
      </c>
      <c r="AP22" s="405">
        <f t="shared" si="3"/>
        <v>0.379</v>
      </c>
      <c r="AQ22" s="128">
        <v>3733.72</v>
      </c>
      <c r="AR22" s="129">
        <v>3548.33</v>
      </c>
      <c r="AS22" s="129">
        <v>3733.72</v>
      </c>
      <c r="AT22" s="130">
        <v>3548.33</v>
      </c>
      <c r="AU22" s="116">
        <v>1624.76</v>
      </c>
      <c r="AV22" s="53">
        <v>1561.96</v>
      </c>
      <c r="AW22" s="53">
        <v>1623.59</v>
      </c>
      <c r="AX22" s="117">
        <v>1561.88</v>
      </c>
      <c r="AY22" s="31">
        <f t="shared" si="17"/>
        <v>3.87</v>
      </c>
      <c r="AZ22" s="116">
        <v>1441.65</v>
      </c>
      <c r="BA22" s="53">
        <v>1953.9</v>
      </c>
      <c r="BB22" s="53">
        <v>1452.29</v>
      </c>
      <c r="BC22" s="117">
        <v>1950.34</v>
      </c>
      <c r="BD22" s="31">
        <f t="shared" si="18"/>
        <v>26.22</v>
      </c>
      <c r="BE22" s="405">
        <f t="shared" si="19"/>
        <v>0.11269999999999999</v>
      </c>
      <c r="BF22" s="405">
        <f t="shared" si="4"/>
        <v>0.2006</v>
      </c>
      <c r="BG22" s="405">
        <f t="shared" si="5"/>
        <v>0.1055</v>
      </c>
      <c r="BH22" s="405">
        <f t="shared" si="6"/>
        <v>0.19919999999999999</v>
      </c>
      <c r="BI22" s="86">
        <v>3066.41</v>
      </c>
      <c r="BJ22" s="87">
        <v>3515.86</v>
      </c>
      <c r="BK22" s="87">
        <v>3075.88</v>
      </c>
      <c r="BL22" s="88">
        <v>3512.2200000000003</v>
      </c>
      <c r="BM22" s="89">
        <v>0.93840000000000001</v>
      </c>
      <c r="BN22" s="90">
        <v>0.93840000000000001</v>
      </c>
      <c r="BO22" s="90">
        <v>0.93840000000000001</v>
      </c>
      <c r="BP22" s="91">
        <v>0.93840000000000001</v>
      </c>
      <c r="BQ22" s="68" t="s">
        <v>168</v>
      </c>
      <c r="BR22" s="414">
        <v>21743.98</v>
      </c>
      <c r="BS22" s="458" t="s">
        <v>108</v>
      </c>
      <c r="BT22" s="459">
        <v>7330.06</v>
      </c>
      <c r="BU22" s="460"/>
      <c r="BV22" s="420"/>
      <c r="BW22" s="502"/>
      <c r="BX22" s="491"/>
      <c r="BY22" s="491"/>
      <c r="BZ22" s="491"/>
      <c r="CA22" s="491"/>
      <c r="CB22" s="491"/>
      <c r="CC22" s="495"/>
      <c r="CD22" s="475"/>
    </row>
    <row r="23" spans="1:82" ht="30.75" thickBot="1" x14ac:dyDescent="0.3">
      <c r="A23" s="519"/>
      <c r="B23" s="187" t="s">
        <v>38</v>
      </c>
      <c r="C23" s="188" t="s">
        <v>22</v>
      </c>
      <c r="D23" s="502"/>
      <c r="E23" s="490"/>
      <c r="F23" s="469"/>
      <c r="G23" s="467"/>
      <c r="H23" s="50">
        <v>0.52600000000000002</v>
      </c>
      <c r="I23" s="127">
        <v>0.52600000000000002</v>
      </c>
      <c r="J23" s="79">
        <v>5155.07</v>
      </c>
      <c r="K23" s="79">
        <v>4864.17</v>
      </c>
      <c r="L23" s="79">
        <v>5147.97</v>
      </c>
      <c r="M23" s="79">
        <v>4871.51</v>
      </c>
      <c r="N23" s="31">
        <f t="shared" si="7"/>
        <v>5.64</v>
      </c>
      <c r="O23" s="79">
        <v>1441.88</v>
      </c>
      <c r="P23" s="79">
        <v>1954.26</v>
      </c>
      <c r="Q23" s="79">
        <v>1452.57</v>
      </c>
      <c r="R23" s="79">
        <v>1950.66</v>
      </c>
      <c r="S23" s="31">
        <f t="shared" si="8"/>
        <v>26.22</v>
      </c>
      <c r="T23" s="405">
        <f t="shared" si="9"/>
        <v>0.72030000000000005</v>
      </c>
      <c r="U23" s="405">
        <f t="shared" si="10"/>
        <v>0.59819999999999995</v>
      </c>
      <c r="V23" s="405">
        <f t="shared" si="11"/>
        <v>0.71779999999999999</v>
      </c>
      <c r="W23" s="405">
        <f t="shared" si="12"/>
        <v>0.59960000000000002</v>
      </c>
      <c r="X23" s="76">
        <v>6596.95</v>
      </c>
      <c r="Y23" s="77">
        <v>6818.43</v>
      </c>
      <c r="Z23" s="77">
        <v>6600.54</v>
      </c>
      <c r="AA23" s="78">
        <v>6822.17</v>
      </c>
      <c r="AB23" s="31">
        <f t="shared" si="13"/>
        <v>3.3</v>
      </c>
      <c r="AC23" s="455">
        <v>1660.87</v>
      </c>
      <c r="AD23" s="455">
        <v>1613.67</v>
      </c>
      <c r="AE23" s="455">
        <v>1660.87</v>
      </c>
      <c r="AF23" s="455">
        <v>1613.67</v>
      </c>
      <c r="AG23" s="31">
        <f t="shared" si="14"/>
        <v>2.84</v>
      </c>
      <c r="AH23" s="455">
        <v>2327.1999999999998</v>
      </c>
      <c r="AI23" s="455">
        <v>2189.0100000000002</v>
      </c>
      <c r="AJ23" s="455">
        <v>2327.1999999999998</v>
      </c>
      <c r="AK23" s="455">
        <v>2189.0100000000002</v>
      </c>
      <c r="AL23" s="31">
        <f t="shared" si="15"/>
        <v>5.94</v>
      </c>
      <c r="AM23" s="405">
        <f t="shared" si="16"/>
        <v>0.2863</v>
      </c>
      <c r="AN23" s="405">
        <f t="shared" si="1"/>
        <v>0.26279999999999998</v>
      </c>
      <c r="AO23" s="405">
        <f t="shared" si="2"/>
        <v>0.2863</v>
      </c>
      <c r="AP23" s="405">
        <f t="shared" si="3"/>
        <v>0.26279999999999998</v>
      </c>
      <c r="AQ23" s="192">
        <v>3988.07</v>
      </c>
      <c r="AR23" s="193">
        <v>3802.68</v>
      </c>
      <c r="AS23" s="193">
        <v>3988.07</v>
      </c>
      <c r="AT23" s="194">
        <v>3802.68</v>
      </c>
      <c r="AU23" s="116">
        <v>1952.2</v>
      </c>
      <c r="AV23" s="53">
        <v>1888.87</v>
      </c>
      <c r="AW23" s="53">
        <v>1949.78</v>
      </c>
      <c r="AX23" s="117">
        <v>1889.46</v>
      </c>
      <c r="AY23" s="31">
        <f t="shared" si="17"/>
        <v>3.24</v>
      </c>
      <c r="AZ23" s="116">
        <v>1405.07</v>
      </c>
      <c r="BA23" s="53">
        <v>1895.38</v>
      </c>
      <c r="BB23" s="53">
        <v>1406.47</v>
      </c>
      <c r="BC23" s="117">
        <v>1899.13</v>
      </c>
      <c r="BD23" s="31">
        <f t="shared" si="18"/>
        <v>26.02</v>
      </c>
      <c r="BE23" s="405">
        <f t="shared" si="19"/>
        <v>0.28029999999999999</v>
      </c>
      <c r="BF23" s="405">
        <f t="shared" si="4"/>
        <v>3.3999999999999998E-3</v>
      </c>
      <c r="BG23" s="405">
        <f t="shared" si="5"/>
        <v>0.2787</v>
      </c>
      <c r="BH23" s="405">
        <f t="shared" si="6"/>
        <v>5.1000000000000004E-3</v>
      </c>
      <c r="BI23" s="62">
        <v>3357.27</v>
      </c>
      <c r="BJ23" s="63">
        <v>3784.25</v>
      </c>
      <c r="BK23" s="63">
        <v>3356.25</v>
      </c>
      <c r="BL23" s="64">
        <v>3788.59</v>
      </c>
      <c r="BM23" s="142">
        <v>0.93840000000000001</v>
      </c>
      <c r="BN23" s="143">
        <v>0.93840000000000001</v>
      </c>
      <c r="BO23" s="143">
        <v>0.93840000000000001</v>
      </c>
      <c r="BP23" s="144">
        <v>0.93840000000000001</v>
      </c>
      <c r="BQ23" s="92" t="s">
        <v>168</v>
      </c>
      <c r="BR23" s="414">
        <v>21743.98</v>
      </c>
      <c r="BS23" s="458" t="s">
        <v>108</v>
      </c>
      <c r="BT23" s="459">
        <v>7330.06</v>
      </c>
      <c r="BU23" s="460" t="s">
        <v>246</v>
      </c>
      <c r="BV23" s="420">
        <v>-183.74</v>
      </c>
      <c r="BW23" s="511"/>
      <c r="BX23" s="489"/>
      <c r="BY23" s="489"/>
      <c r="BZ23" s="489"/>
      <c r="CA23" s="489"/>
      <c r="CB23" s="489"/>
      <c r="CC23" s="496"/>
      <c r="CD23" s="493"/>
    </row>
    <row r="24" spans="1:82" ht="30.75" customHeight="1" thickBot="1" x14ac:dyDescent="0.3">
      <c r="A24" s="512" t="s">
        <v>46</v>
      </c>
      <c r="B24" s="195" t="s">
        <v>47</v>
      </c>
      <c r="C24" s="196" t="s">
        <v>13</v>
      </c>
      <c r="D24" s="501" t="s">
        <v>77</v>
      </c>
      <c r="E24" s="466" t="s">
        <v>93</v>
      </c>
      <c r="F24" s="468" t="s">
        <v>219</v>
      </c>
      <c r="G24" s="466" t="s">
        <v>223</v>
      </c>
      <c r="H24" s="26">
        <v>0.52600000000000002</v>
      </c>
      <c r="I24" s="123">
        <v>0.52600000000000002</v>
      </c>
      <c r="J24" s="101">
        <v>2248.44</v>
      </c>
      <c r="K24" s="101">
        <v>2191.9699999999998</v>
      </c>
      <c r="L24" s="101">
        <v>2248.9</v>
      </c>
      <c r="M24" s="101">
        <v>2195.5</v>
      </c>
      <c r="N24" s="31">
        <f t="shared" si="7"/>
        <v>2.5299999999999998</v>
      </c>
      <c r="O24" s="101">
        <v>352.13</v>
      </c>
      <c r="P24" s="101">
        <v>614.36</v>
      </c>
      <c r="Q24" s="101">
        <v>402.05</v>
      </c>
      <c r="R24" s="101">
        <v>617.29999999999995</v>
      </c>
      <c r="S24" s="31">
        <f t="shared" si="8"/>
        <v>42.96</v>
      </c>
      <c r="T24" s="405">
        <f t="shared" si="9"/>
        <v>0.84340000000000004</v>
      </c>
      <c r="U24" s="405">
        <f t="shared" si="10"/>
        <v>0.71970000000000001</v>
      </c>
      <c r="V24" s="405">
        <f t="shared" si="11"/>
        <v>0.82120000000000004</v>
      </c>
      <c r="W24" s="405">
        <f t="shared" si="12"/>
        <v>0.71879999999999999</v>
      </c>
      <c r="X24" s="98">
        <v>2600.5700000000002</v>
      </c>
      <c r="Y24" s="99">
        <v>2806.33</v>
      </c>
      <c r="Z24" s="99">
        <v>2650.95</v>
      </c>
      <c r="AA24" s="100">
        <v>2812.8</v>
      </c>
      <c r="AB24" s="31">
        <f t="shared" si="13"/>
        <v>7.55</v>
      </c>
      <c r="AC24" s="101">
        <v>811.43</v>
      </c>
      <c r="AD24" s="101">
        <v>808.96</v>
      </c>
      <c r="AE24" s="101">
        <v>811.43</v>
      </c>
      <c r="AF24" s="101">
        <v>808.96</v>
      </c>
      <c r="AG24" s="31">
        <f t="shared" si="14"/>
        <v>0.3</v>
      </c>
      <c r="AH24" s="101">
        <v>838.65</v>
      </c>
      <c r="AI24" s="101">
        <v>828.27</v>
      </c>
      <c r="AJ24" s="101">
        <v>838.65</v>
      </c>
      <c r="AK24" s="101">
        <v>828.27</v>
      </c>
      <c r="AL24" s="31">
        <f t="shared" si="15"/>
        <v>1.24</v>
      </c>
      <c r="AM24" s="405">
        <f t="shared" si="16"/>
        <v>3.2500000000000001E-2</v>
      </c>
      <c r="AN24" s="405">
        <f t="shared" si="1"/>
        <v>2.3300000000000001E-2</v>
      </c>
      <c r="AO24" s="405">
        <f t="shared" si="2"/>
        <v>3.2500000000000001E-2</v>
      </c>
      <c r="AP24" s="405">
        <f t="shared" si="3"/>
        <v>2.3300000000000001E-2</v>
      </c>
      <c r="AQ24" s="181">
        <v>1650.08</v>
      </c>
      <c r="AR24" s="182">
        <v>1637.23</v>
      </c>
      <c r="AS24" s="182">
        <v>1650.08</v>
      </c>
      <c r="AT24" s="183">
        <v>1637.23</v>
      </c>
      <c r="AU24" s="105">
        <v>1131.94</v>
      </c>
      <c r="AV24" s="106">
        <v>1105.95</v>
      </c>
      <c r="AW24" s="106">
        <v>1133.8499999999999</v>
      </c>
      <c r="AX24" s="107">
        <v>1106.6099999999999</v>
      </c>
      <c r="AY24" s="31">
        <f t="shared" si="17"/>
        <v>2.46</v>
      </c>
      <c r="AZ24" s="105">
        <v>295.45</v>
      </c>
      <c r="BA24" s="106">
        <v>515.61</v>
      </c>
      <c r="BB24" s="106">
        <v>313.08999999999997</v>
      </c>
      <c r="BC24" s="107">
        <v>517.04</v>
      </c>
      <c r="BD24" s="31">
        <f t="shared" si="18"/>
        <v>42.86</v>
      </c>
      <c r="BE24" s="405">
        <f t="shared" si="19"/>
        <v>0.73899999999999999</v>
      </c>
      <c r="BF24" s="405">
        <f t="shared" si="4"/>
        <v>0.53380000000000005</v>
      </c>
      <c r="BG24" s="405">
        <f t="shared" si="5"/>
        <v>0.72389999999999999</v>
      </c>
      <c r="BH24" s="405">
        <f t="shared" si="6"/>
        <v>0.53280000000000005</v>
      </c>
      <c r="BI24" s="39">
        <v>1427.39</v>
      </c>
      <c r="BJ24" s="40">
        <v>1621.56</v>
      </c>
      <c r="BK24" s="40">
        <v>1446.94</v>
      </c>
      <c r="BL24" s="41">
        <v>1623.65</v>
      </c>
      <c r="BM24" s="89">
        <v>0.96960000000000002</v>
      </c>
      <c r="BN24" s="90">
        <v>0.57579999999999998</v>
      </c>
      <c r="BO24" s="90">
        <v>0.96960000000000002</v>
      </c>
      <c r="BP24" s="91">
        <v>0.57579999999999998</v>
      </c>
      <c r="BQ24" s="68" t="s">
        <v>106</v>
      </c>
      <c r="BR24" s="415">
        <v>13392.46</v>
      </c>
      <c r="BS24" s="69" t="s">
        <v>89</v>
      </c>
      <c r="BT24" s="407"/>
      <c r="BU24" s="70" t="s">
        <v>97</v>
      </c>
      <c r="BV24" s="420">
        <v>481.36</v>
      </c>
      <c r="BW24" s="501">
        <v>38</v>
      </c>
      <c r="BX24" s="488">
        <v>55.62</v>
      </c>
      <c r="BY24" s="488">
        <v>0</v>
      </c>
      <c r="BZ24" s="488">
        <v>3.96</v>
      </c>
      <c r="CA24" s="488">
        <v>4.04</v>
      </c>
      <c r="CB24" s="488">
        <v>0</v>
      </c>
      <c r="CC24" s="494">
        <v>38</v>
      </c>
      <c r="CD24" s="492">
        <v>1</v>
      </c>
    </row>
    <row r="25" spans="1:82" ht="30" customHeight="1" thickBot="1" x14ac:dyDescent="0.3">
      <c r="A25" s="513"/>
      <c r="B25" s="197" t="s">
        <v>50</v>
      </c>
      <c r="C25" s="198" t="s">
        <v>49</v>
      </c>
      <c r="D25" s="502"/>
      <c r="E25" s="467"/>
      <c r="F25" s="469"/>
      <c r="G25" s="467"/>
      <c r="H25" s="50">
        <v>0.52600000000000002</v>
      </c>
      <c r="I25" s="127">
        <v>0.52600000000000002</v>
      </c>
      <c r="J25" s="58">
        <v>2360.41</v>
      </c>
      <c r="K25" s="58">
        <v>2344.0300000000002</v>
      </c>
      <c r="L25" s="58">
        <v>2362.79</v>
      </c>
      <c r="M25" s="58">
        <v>2347.41</v>
      </c>
      <c r="N25" s="31">
        <f t="shared" si="7"/>
        <v>0.79</v>
      </c>
      <c r="O25" s="58">
        <v>352.13</v>
      </c>
      <c r="P25" s="58">
        <v>614.36</v>
      </c>
      <c r="Q25" s="58">
        <v>402.05</v>
      </c>
      <c r="R25" s="58">
        <v>617.29999999999995</v>
      </c>
      <c r="S25" s="31">
        <f t="shared" si="8"/>
        <v>42.96</v>
      </c>
      <c r="T25" s="405">
        <f t="shared" si="9"/>
        <v>0.8508</v>
      </c>
      <c r="U25" s="405">
        <f t="shared" si="10"/>
        <v>0.7379</v>
      </c>
      <c r="V25" s="405">
        <f t="shared" si="11"/>
        <v>0.82979999999999998</v>
      </c>
      <c r="W25" s="405">
        <f t="shared" si="12"/>
        <v>0.73699999999999999</v>
      </c>
      <c r="X25" s="55">
        <v>2712.54</v>
      </c>
      <c r="Y25" s="56">
        <v>2958.39</v>
      </c>
      <c r="Z25" s="56">
        <v>2764.84</v>
      </c>
      <c r="AA25" s="57">
        <v>2964.71</v>
      </c>
      <c r="AB25" s="31">
        <f t="shared" si="13"/>
        <v>8.51</v>
      </c>
      <c r="AC25" s="58">
        <v>871.68</v>
      </c>
      <c r="AD25" s="58">
        <v>869.56</v>
      </c>
      <c r="AE25" s="58">
        <v>871.68</v>
      </c>
      <c r="AF25" s="58">
        <v>869.56</v>
      </c>
      <c r="AG25" s="31">
        <f t="shared" si="14"/>
        <v>0.24</v>
      </c>
      <c r="AH25" s="58">
        <v>838.65</v>
      </c>
      <c r="AI25" s="58">
        <v>828.27</v>
      </c>
      <c r="AJ25" s="58">
        <v>838.65</v>
      </c>
      <c r="AK25" s="58">
        <v>828.27</v>
      </c>
      <c r="AL25" s="31">
        <f t="shared" si="15"/>
        <v>1.24</v>
      </c>
      <c r="AM25" s="405">
        <f t="shared" si="16"/>
        <v>3.7900000000000003E-2</v>
      </c>
      <c r="AN25" s="405">
        <f t="shared" si="1"/>
        <v>4.7500000000000001E-2</v>
      </c>
      <c r="AO25" s="405">
        <f t="shared" si="2"/>
        <v>3.7900000000000003E-2</v>
      </c>
      <c r="AP25" s="405">
        <f t="shared" si="3"/>
        <v>4.7500000000000001E-2</v>
      </c>
      <c r="AQ25" s="59">
        <v>1710.33</v>
      </c>
      <c r="AR25" s="60">
        <v>1697.83</v>
      </c>
      <c r="AS25" s="60">
        <v>1710.33</v>
      </c>
      <c r="AT25" s="133">
        <v>1697.83</v>
      </c>
      <c r="AU25" s="105">
        <v>1186.6300000000001</v>
      </c>
      <c r="AV25" s="106">
        <v>1189.4100000000001</v>
      </c>
      <c r="AW25" s="106">
        <v>1190.45</v>
      </c>
      <c r="AX25" s="107">
        <v>1189.9100000000001</v>
      </c>
      <c r="AY25" s="31">
        <f t="shared" si="17"/>
        <v>0.32</v>
      </c>
      <c r="AZ25" s="105">
        <v>289.56</v>
      </c>
      <c r="BA25" s="106">
        <v>506.4</v>
      </c>
      <c r="BB25" s="106">
        <v>307.13</v>
      </c>
      <c r="BC25" s="107">
        <v>507.8</v>
      </c>
      <c r="BD25" s="31">
        <f t="shared" si="18"/>
        <v>42.98</v>
      </c>
      <c r="BE25" s="405">
        <f t="shared" si="19"/>
        <v>0.75600000000000001</v>
      </c>
      <c r="BF25" s="405">
        <f t="shared" si="4"/>
        <v>0.57420000000000004</v>
      </c>
      <c r="BG25" s="405">
        <f t="shared" si="5"/>
        <v>0.74199999999999999</v>
      </c>
      <c r="BH25" s="405">
        <f t="shared" si="6"/>
        <v>0.57320000000000004</v>
      </c>
      <c r="BI25" s="62">
        <v>1476.19</v>
      </c>
      <c r="BJ25" s="63">
        <v>1695.81</v>
      </c>
      <c r="BK25" s="63">
        <v>1497.58</v>
      </c>
      <c r="BL25" s="64">
        <v>1697.71</v>
      </c>
      <c r="BM25" s="65">
        <v>0.96960000000000002</v>
      </c>
      <c r="BN25" s="66">
        <v>0.57579999999999998</v>
      </c>
      <c r="BO25" s="66">
        <v>0.96960000000000002</v>
      </c>
      <c r="BP25" s="199">
        <v>0.57579999999999998</v>
      </c>
      <c r="BQ25" s="200" t="s">
        <v>110</v>
      </c>
      <c r="BR25" s="415">
        <v>13392.46</v>
      </c>
      <c r="BS25" s="201" t="s">
        <v>89</v>
      </c>
      <c r="BT25" s="412"/>
      <c r="BU25" s="202" t="s">
        <v>111</v>
      </c>
      <c r="BV25" s="420">
        <v>481.36</v>
      </c>
      <c r="BW25" s="502"/>
      <c r="BX25" s="491"/>
      <c r="BY25" s="491"/>
      <c r="BZ25" s="491"/>
      <c r="CA25" s="491"/>
      <c r="CB25" s="491"/>
      <c r="CC25" s="495"/>
      <c r="CD25" s="475"/>
    </row>
    <row r="26" spans="1:82" ht="30.75" thickBot="1" x14ac:dyDescent="0.3">
      <c r="A26" s="513"/>
      <c r="B26" s="203" t="s">
        <v>51</v>
      </c>
      <c r="C26" s="204" t="s">
        <v>13</v>
      </c>
      <c r="D26" s="502"/>
      <c r="E26" s="467"/>
      <c r="F26" s="469"/>
      <c r="G26" s="467"/>
      <c r="H26" s="50">
        <v>0.52600000000000002</v>
      </c>
      <c r="I26" s="127">
        <v>0.52600000000000002</v>
      </c>
      <c r="J26" s="58">
        <v>2360.41</v>
      </c>
      <c r="K26" s="58">
        <v>2344.0300000000002</v>
      </c>
      <c r="L26" s="58">
        <v>2362.79</v>
      </c>
      <c r="M26" s="58">
        <v>2347.41</v>
      </c>
      <c r="N26" s="31">
        <f t="shared" si="7"/>
        <v>0.79</v>
      </c>
      <c r="O26" s="58">
        <v>352.13</v>
      </c>
      <c r="P26" s="58">
        <v>614.36</v>
      </c>
      <c r="Q26" s="58">
        <v>402.05</v>
      </c>
      <c r="R26" s="58">
        <v>617.29999999999995</v>
      </c>
      <c r="S26" s="31">
        <f t="shared" si="8"/>
        <v>42.96</v>
      </c>
      <c r="T26" s="405">
        <f t="shared" si="9"/>
        <v>0.8508</v>
      </c>
      <c r="U26" s="405">
        <f t="shared" si="10"/>
        <v>0.7379</v>
      </c>
      <c r="V26" s="405">
        <f t="shared" si="11"/>
        <v>0.82979999999999998</v>
      </c>
      <c r="W26" s="405">
        <f t="shared" si="12"/>
        <v>0.73699999999999999</v>
      </c>
      <c r="X26" s="55">
        <v>2712.54</v>
      </c>
      <c r="Y26" s="56">
        <v>2958.39</v>
      </c>
      <c r="Z26" s="56">
        <v>2764.84</v>
      </c>
      <c r="AA26" s="57">
        <v>2964.71</v>
      </c>
      <c r="AB26" s="31">
        <f t="shared" si="13"/>
        <v>8.51</v>
      </c>
      <c r="AC26" s="58">
        <v>871.68</v>
      </c>
      <c r="AD26" s="58">
        <v>869.56</v>
      </c>
      <c r="AE26" s="58">
        <v>871.68</v>
      </c>
      <c r="AF26" s="58">
        <v>869.56</v>
      </c>
      <c r="AG26" s="31">
        <f t="shared" si="14"/>
        <v>0.24</v>
      </c>
      <c r="AH26" s="58">
        <v>838.65</v>
      </c>
      <c r="AI26" s="58">
        <v>828.27</v>
      </c>
      <c r="AJ26" s="58">
        <v>838.65</v>
      </c>
      <c r="AK26" s="58">
        <v>828.27</v>
      </c>
      <c r="AL26" s="31">
        <f t="shared" si="15"/>
        <v>1.24</v>
      </c>
      <c r="AM26" s="405">
        <f t="shared" si="16"/>
        <v>3.7900000000000003E-2</v>
      </c>
      <c r="AN26" s="405">
        <f t="shared" si="1"/>
        <v>4.7500000000000001E-2</v>
      </c>
      <c r="AO26" s="405">
        <f t="shared" si="2"/>
        <v>3.7900000000000003E-2</v>
      </c>
      <c r="AP26" s="405">
        <f t="shared" si="3"/>
        <v>4.7500000000000001E-2</v>
      </c>
      <c r="AQ26" s="128">
        <v>1710.33</v>
      </c>
      <c r="AR26" s="129">
        <v>1697.83</v>
      </c>
      <c r="AS26" s="129">
        <v>1710.33</v>
      </c>
      <c r="AT26" s="130">
        <v>1697.83</v>
      </c>
      <c r="AU26" s="116">
        <v>1186.6300000000001</v>
      </c>
      <c r="AV26" s="53">
        <v>1189.4100000000001</v>
      </c>
      <c r="AW26" s="53">
        <v>1190.45</v>
      </c>
      <c r="AX26" s="117">
        <v>1189.9100000000001</v>
      </c>
      <c r="AY26" s="31">
        <f t="shared" si="17"/>
        <v>0.32</v>
      </c>
      <c r="AZ26" s="116">
        <v>289.56</v>
      </c>
      <c r="BA26" s="53">
        <v>506.4</v>
      </c>
      <c r="BB26" s="53">
        <v>307.13</v>
      </c>
      <c r="BC26" s="117">
        <v>507.8</v>
      </c>
      <c r="BD26" s="31">
        <f t="shared" si="18"/>
        <v>42.98</v>
      </c>
      <c r="BE26" s="405">
        <f t="shared" si="19"/>
        <v>0.75600000000000001</v>
      </c>
      <c r="BF26" s="405">
        <f t="shared" si="4"/>
        <v>0.57420000000000004</v>
      </c>
      <c r="BG26" s="405">
        <f t="shared" si="5"/>
        <v>0.74199999999999999</v>
      </c>
      <c r="BH26" s="405">
        <f t="shared" si="6"/>
        <v>0.57320000000000004</v>
      </c>
      <c r="BI26" s="86">
        <v>1476.19</v>
      </c>
      <c r="BJ26" s="87">
        <v>1695.81</v>
      </c>
      <c r="BK26" s="87">
        <v>1497.58</v>
      </c>
      <c r="BL26" s="88">
        <v>1697.71</v>
      </c>
      <c r="BM26" s="65">
        <v>0.96960000000000002</v>
      </c>
      <c r="BN26" s="66">
        <v>0.57579999999999998</v>
      </c>
      <c r="BO26" s="66">
        <v>0.96960000000000002</v>
      </c>
      <c r="BP26" s="199">
        <v>0.57579999999999998</v>
      </c>
      <c r="BQ26" s="200" t="s">
        <v>110</v>
      </c>
      <c r="BR26" s="415">
        <v>13392.46</v>
      </c>
      <c r="BS26" s="205" t="s">
        <v>89</v>
      </c>
      <c r="BT26" s="412"/>
      <c r="BU26" s="202" t="s">
        <v>111</v>
      </c>
      <c r="BV26" s="420">
        <v>481.36</v>
      </c>
      <c r="BW26" s="502"/>
      <c r="BX26" s="491"/>
      <c r="BY26" s="491"/>
      <c r="BZ26" s="491"/>
      <c r="CA26" s="491"/>
      <c r="CB26" s="491"/>
      <c r="CC26" s="495"/>
      <c r="CD26" s="475"/>
    </row>
    <row r="27" spans="1:82" ht="30.75" thickBot="1" x14ac:dyDescent="0.3">
      <c r="A27" s="513"/>
      <c r="B27" s="206" t="s">
        <v>48</v>
      </c>
      <c r="C27" s="207" t="s">
        <v>13</v>
      </c>
      <c r="D27" s="511"/>
      <c r="E27" s="471"/>
      <c r="F27" s="470"/>
      <c r="G27" s="467"/>
      <c r="H27" s="50">
        <v>0.52600000000000002</v>
      </c>
      <c r="I27" s="127">
        <v>0.52600000000000002</v>
      </c>
      <c r="J27" s="141">
        <v>1984.13</v>
      </c>
      <c r="K27" s="141">
        <v>1942.05</v>
      </c>
      <c r="L27" s="141">
        <v>1986.51</v>
      </c>
      <c r="M27" s="141">
        <v>1945.57</v>
      </c>
      <c r="N27" s="31">
        <f t="shared" si="7"/>
        <v>2.2400000000000002</v>
      </c>
      <c r="O27" s="141">
        <v>352.13</v>
      </c>
      <c r="P27" s="141">
        <v>614.36</v>
      </c>
      <c r="Q27" s="141">
        <v>402.05</v>
      </c>
      <c r="R27" s="141">
        <v>617.29999999999995</v>
      </c>
      <c r="S27" s="31">
        <f t="shared" si="8"/>
        <v>42.96</v>
      </c>
      <c r="T27" s="405">
        <f t="shared" si="9"/>
        <v>0.82250000000000001</v>
      </c>
      <c r="U27" s="405">
        <f t="shared" si="10"/>
        <v>0.68369999999999997</v>
      </c>
      <c r="V27" s="405">
        <f t="shared" si="11"/>
        <v>0.79759999999999998</v>
      </c>
      <c r="W27" s="405">
        <f t="shared" si="12"/>
        <v>0.68269999999999997</v>
      </c>
      <c r="X27" s="76">
        <v>2336.2600000000002</v>
      </c>
      <c r="Y27" s="77">
        <v>2556.41</v>
      </c>
      <c r="Z27" s="77">
        <v>2388.56</v>
      </c>
      <c r="AA27" s="78">
        <v>2562.87</v>
      </c>
      <c r="AB27" s="31">
        <f t="shared" si="13"/>
        <v>8.84</v>
      </c>
      <c r="AC27" s="79">
        <v>736.67</v>
      </c>
      <c r="AD27" s="79">
        <v>734.6</v>
      </c>
      <c r="AE27" s="79">
        <v>736.67</v>
      </c>
      <c r="AF27" s="79">
        <v>734.6</v>
      </c>
      <c r="AG27" s="31">
        <f t="shared" si="14"/>
        <v>0.28000000000000003</v>
      </c>
      <c r="AH27" s="79">
        <v>838.65</v>
      </c>
      <c r="AI27" s="79">
        <v>828.27</v>
      </c>
      <c r="AJ27" s="79">
        <v>838.65</v>
      </c>
      <c r="AK27" s="79">
        <v>828.27</v>
      </c>
      <c r="AL27" s="31">
        <f t="shared" si="15"/>
        <v>1.24</v>
      </c>
      <c r="AM27" s="405">
        <f t="shared" si="16"/>
        <v>0.1216</v>
      </c>
      <c r="AN27" s="405">
        <f t="shared" si="1"/>
        <v>0.11310000000000001</v>
      </c>
      <c r="AO27" s="405">
        <f t="shared" si="2"/>
        <v>0.1216</v>
      </c>
      <c r="AP27" s="405">
        <f t="shared" si="3"/>
        <v>0.11310000000000001</v>
      </c>
      <c r="AQ27" s="192">
        <v>1575.32</v>
      </c>
      <c r="AR27" s="193">
        <v>1562.87</v>
      </c>
      <c r="AS27" s="193">
        <v>1575.32</v>
      </c>
      <c r="AT27" s="194">
        <v>1562.87</v>
      </c>
      <c r="AU27" s="116">
        <v>1027.8399999999999</v>
      </c>
      <c r="AV27" s="53">
        <v>1009.86</v>
      </c>
      <c r="AW27" s="53">
        <v>1031.6600000000001</v>
      </c>
      <c r="AX27" s="117">
        <v>1011.94</v>
      </c>
      <c r="AY27" s="31">
        <f t="shared" si="17"/>
        <v>2.11</v>
      </c>
      <c r="AZ27" s="116">
        <v>299.93</v>
      </c>
      <c r="BA27" s="53">
        <v>524.57000000000005</v>
      </c>
      <c r="BB27" s="53">
        <v>314.76</v>
      </c>
      <c r="BC27" s="117">
        <v>526.04</v>
      </c>
      <c r="BD27" s="31">
        <f t="shared" si="18"/>
        <v>42.98</v>
      </c>
      <c r="BE27" s="405">
        <f t="shared" si="19"/>
        <v>0.70820000000000005</v>
      </c>
      <c r="BF27" s="405">
        <f t="shared" si="4"/>
        <v>0.48060000000000003</v>
      </c>
      <c r="BG27" s="405">
        <f t="shared" si="5"/>
        <v>0.69489999999999996</v>
      </c>
      <c r="BH27" s="405">
        <f t="shared" si="6"/>
        <v>0.48020000000000002</v>
      </c>
      <c r="BI27" s="62">
        <v>1327.77</v>
      </c>
      <c r="BJ27" s="63">
        <v>1534.43</v>
      </c>
      <c r="BK27" s="63">
        <v>1346.42</v>
      </c>
      <c r="BL27" s="64">
        <v>1537.98</v>
      </c>
      <c r="BM27" s="142">
        <v>0.96960000000000002</v>
      </c>
      <c r="BN27" s="143">
        <v>0.57579999999999998</v>
      </c>
      <c r="BO27" s="143">
        <v>0.96960000000000002</v>
      </c>
      <c r="BP27" s="144">
        <v>0.57579999999999998</v>
      </c>
      <c r="BQ27" s="92" t="s">
        <v>110</v>
      </c>
      <c r="BR27" s="415">
        <v>13392.46</v>
      </c>
      <c r="BS27" s="93" t="s">
        <v>89</v>
      </c>
      <c r="BT27" s="408"/>
      <c r="BU27" s="94" t="s">
        <v>115</v>
      </c>
      <c r="BV27" s="420">
        <v>481.36</v>
      </c>
      <c r="BW27" s="511"/>
      <c r="BX27" s="489"/>
      <c r="BY27" s="489"/>
      <c r="BZ27" s="489"/>
      <c r="CA27" s="489"/>
      <c r="CB27" s="489"/>
      <c r="CC27" s="496"/>
      <c r="CD27" s="493"/>
    </row>
    <row r="28" spans="1:82" ht="60.75" thickBot="1" x14ac:dyDescent="0.3">
      <c r="A28" s="512" t="s">
        <v>40</v>
      </c>
      <c r="B28" s="208" t="s">
        <v>43</v>
      </c>
      <c r="C28" s="196" t="s">
        <v>13</v>
      </c>
      <c r="D28" s="501" t="s">
        <v>77</v>
      </c>
      <c r="E28" s="486" t="s">
        <v>75</v>
      </c>
      <c r="F28" s="468" t="s">
        <v>212</v>
      </c>
      <c r="G28" s="466" t="s">
        <v>209</v>
      </c>
      <c r="H28" s="26">
        <v>0.52600000000000002</v>
      </c>
      <c r="I28" s="27">
        <v>0.52600000000000002</v>
      </c>
      <c r="J28" s="209">
        <v>2028.15</v>
      </c>
      <c r="K28" s="210">
        <v>1960.64</v>
      </c>
      <c r="L28" s="210">
        <v>2025.79</v>
      </c>
      <c r="M28" s="211">
        <v>1972.98</v>
      </c>
      <c r="N28" s="31">
        <f t="shared" si="7"/>
        <v>3.33</v>
      </c>
      <c r="O28" s="209">
        <v>434.68</v>
      </c>
      <c r="P28" s="210">
        <v>753.83</v>
      </c>
      <c r="Q28" s="210">
        <v>554.23</v>
      </c>
      <c r="R28" s="211">
        <v>775.65</v>
      </c>
      <c r="S28" s="31">
        <f t="shared" si="8"/>
        <v>43.96</v>
      </c>
      <c r="T28" s="405">
        <f t="shared" si="9"/>
        <v>0.78569999999999995</v>
      </c>
      <c r="U28" s="405">
        <f t="shared" si="10"/>
        <v>0.61550000000000005</v>
      </c>
      <c r="V28" s="405">
        <f t="shared" si="11"/>
        <v>0.72640000000000005</v>
      </c>
      <c r="W28" s="405">
        <f t="shared" si="12"/>
        <v>0.6069</v>
      </c>
      <c r="X28" s="98">
        <v>2462.83</v>
      </c>
      <c r="Y28" s="99">
        <v>2714.47</v>
      </c>
      <c r="Z28" s="99">
        <v>2580.02</v>
      </c>
      <c r="AA28" s="100">
        <v>2748.63</v>
      </c>
      <c r="AB28" s="31">
        <f t="shared" si="13"/>
        <v>10.4</v>
      </c>
      <c r="AC28" s="212">
        <v>801.24</v>
      </c>
      <c r="AD28" s="212">
        <v>794.14</v>
      </c>
      <c r="AE28" s="212">
        <v>801.24</v>
      </c>
      <c r="AF28" s="212">
        <v>794.14</v>
      </c>
      <c r="AG28" s="31">
        <f t="shared" si="14"/>
        <v>0.89</v>
      </c>
      <c r="AH28" s="212">
        <v>903.96</v>
      </c>
      <c r="AI28" s="212">
        <v>868.25</v>
      </c>
      <c r="AJ28" s="212">
        <v>903.96</v>
      </c>
      <c r="AK28" s="212">
        <v>868.25</v>
      </c>
      <c r="AL28" s="31">
        <f t="shared" si="15"/>
        <v>3.95</v>
      </c>
      <c r="AM28" s="405">
        <f t="shared" si="16"/>
        <v>0.11360000000000001</v>
      </c>
      <c r="AN28" s="405">
        <f t="shared" si="1"/>
        <v>8.5400000000000004E-2</v>
      </c>
      <c r="AO28" s="405">
        <f t="shared" si="2"/>
        <v>0.11360000000000001</v>
      </c>
      <c r="AP28" s="405">
        <f t="shared" si="3"/>
        <v>8.5400000000000004E-2</v>
      </c>
      <c r="AQ28" s="181">
        <v>1705.2</v>
      </c>
      <c r="AR28" s="182">
        <v>1662.39</v>
      </c>
      <c r="AS28" s="182">
        <v>1705.2</v>
      </c>
      <c r="AT28" s="183">
        <v>1662.39</v>
      </c>
      <c r="AU28" s="212">
        <v>960.14</v>
      </c>
      <c r="AV28" s="212">
        <v>1030.1099999999999</v>
      </c>
      <c r="AW28" s="212">
        <v>1004.04</v>
      </c>
      <c r="AX28" s="212">
        <v>995.19</v>
      </c>
      <c r="AY28" s="31">
        <f t="shared" si="17"/>
        <v>6.79</v>
      </c>
      <c r="AZ28" s="212">
        <v>342.61</v>
      </c>
      <c r="BA28" s="212">
        <v>600.53</v>
      </c>
      <c r="BB28" s="212">
        <v>422.65</v>
      </c>
      <c r="BC28" s="212">
        <v>616.95000000000005</v>
      </c>
      <c r="BD28" s="31">
        <f t="shared" si="18"/>
        <v>44.47</v>
      </c>
      <c r="BE28" s="405">
        <f t="shared" si="19"/>
        <v>0.64319999999999999</v>
      </c>
      <c r="BF28" s="405">
        <f t="shared" si="4"/>
        <v>0.41699999999999998</v>
      </c>
      <c r="BG28" s="405">
        <f t="shared" si="5"/>
        <v>0.57909999999999995</v>
      </c>
      <c r="BH28" s="405">
        <f t="shared" si="6"/>
        <v>0.38009999999999999</v>
      </c>
      <c r="BI28" s="39">
        <v>1302.75</v>
      </c>
      <c r="BJ28" s="40">
        <v>1630.64</v>
      </c>
      <c r="BK28" s="40">
        <v>1426.69</v>
      </c>
      <c r="BL28" s="41">
        <v>1612.14</v>
      </c>
      <c r="BM28" s="89">
        <v>0.95009999999999994</v>
      </c>
      <c r="BN28" s="90">
        <v>0.95009999999999994</v>
      </c>
      <c r="BO28" s="90">
        <v>0.95009999999999994</v>
      </c>
      <c r="BP28" s="91">
        <v>2.7909999999999999</v>
      </c>
      <c r="BQ28" s="68" t="s">
        <v>116</v>
      </c>
      <c r="BR28" s="415">
        <v>9480.8799999999992</v>
      </c>
      <c r="BS28" s="69" t="s">
        <v>108</v>
      </c>
      <c r="BT28" s="407">
        <v>7351.23</v>
      </c>
      <c r="BU28" s="70" t="s">
        <v>117</v>
      </c>
      <c r="BV28" s="420">
        <v>-401.18</v>
      </c>
      <c r="BW28" s="501">
        <v>38.65</v>
      </c>
      <c r="BX28" s="488">
        <v>58.82</v>
      </c>
      <c r="BY28" s="488">
        <v>0</v>
      </c>
      <c r="BZ28" s="488">
        <v>3.89</v>
      </c>
      <c r="CA28" s="488">
        <v>4.93</v>
      </c>
      <c r="CB28" s="488">
        <v>0</v>
      </c>
      <c r="CC28" s="479">
        <v>38.65</v>
      </c>
      <c r="CD28" s="476">
        <v>1</v>
      </c>
    </row>
    <row r="29" spans="1:82" ht="60.75" thickBot="1" x14ac:dyDescent="0.3">
      <c r="A29" s="513"/>
      <c r="B29" s="213" t="s">
        <v>41</v>
      </c>
      <c r="C29" s="214" t="s">
        <v>42</v>
      </c>
      <c r="D29" s="502"/>
      <c r="E29" s="490"/>
      <c r="F29" s="469"/>
      <c r="G29" s="467"/>
      <c r="H29" s="50">
        <v>0.47599999999999998</v>
      </c>
      <c r="I29" s="51">
        <v>0.47599999999999998</v>
      </c>
      <c r="J29" s="215">
        <v>2405.75</v>
      </c>
      <c r="K29" s="216">
        <v>2322.63</v>
      </c>
      <c r="L29" s="216">
        <v>2409.64</v>
      </c>
      <c r="M29" s="217">
        <v>2335.7399999999998</v>
      </c>
      <c r="N29" s="31">
        <f t="shared" si="7"/>
        <v>3.61</v>
      </c>
      <c r="O29" s="215">
        <v>434.68</v>
      </c>
      <c r="P29" s="216">
        <v>753.83</v>
      </c>
      <c r="Q29" s="216">
        <v>554.23</v>
      </c>
      <c r="R29" s="217">
        <v>775.65</v>
      </c>
      <c r="S29" s="31">
        <f t="shared" si="8"/>
        <v>43.96</v>
      </c>
      <c r="T29" s="405">
        <f t="shared" si="9"/>
        <v>0.81930000000000003</v>
      </c>
      <c r="U29" s="405">
        <f t="shared" si="10"/>
        <v>0.6754</v>
      </c>
      <c r="V29" s="405">
        <f t="shared" si="11"/>
        <v>0.77</v>
      </c>
      <c r="W29" s="405">
        <f t="shared" si="12"/>
        <v>0.66790000000000005</v>
      </c>
      <c r="X29" s="55">
        <v>2840.43</v>
      </c>
      <c r="Y29" s="56">
        <v>3076.46</v>
      </c>
      <c r="Z29" s="56">
        <v>2963.87</v>
      </c>
      <c r="AA29" s="57">
        <v>3111.39</v>
      </c>
      <c r="AB29" s="31">
        <f t="shared" si="13"/>
        <v>8.7100000000000009</v>
      </c>
      <c r="AC29" s="209">
        <v>862.09</v>
      </c>
      <c r="AD29" s="210">
        <v>854.26</v>
      </c>
      <c r="AE29" s="210">
        <v>862.09</v>
      </c>
      <c r="AF29" s="211">
        <v>854.26</v>
      </c>
      <c r="AG29" s="31">
        <f t="shared" si="14"/>
        <v>0.91</v>
      </c>
      <c r="AH29" s="209">
        <v>903.96</v>
      </c>
      <c r="AI29" s="210">
        <v>868.25</v>
      </c>
      <c r="AJ29" s="210">
        <v>903.96</v>
      </c>
      <c r="AK29" s="211">
        <v>868.25</v>
      </c>
      <c r="AL29" s="31">
        <f t="shared" si="15"/>
        <v>3.95</v>
      </c>
      <c r="AM29" s="405">
        <f t="shared" si="16"/>
        <v>4.6300000000000001E-2</v>
      </c>
      <c r="AN29" s="405">
        <f t="shared" si="1"/>
        <v>1.61E-2</v>
      </c>
      <c r="AO29" s="405">
        <f t="shared" si="2"/>
        <v>4.6300000000000001E-2</v>
      </c>
      <c r="AP29" s="405">
        <f t="shared" si="3"/>
        <v>1.61E-2</v>
      </c>
      <c r="AQ29" s="59">
        <v>1766.05</v>
      </c>
      <c r="AR29" s="60">
        <v>1722.51</v>
      </c>
      <c r="AS29" s="60">
        <v>1766.05</v>
      </c>
      <c r="AT29" s="133">
        <v>1722.51</v>
      </c>
      <c r="AU29" s="209">
        <v>1075.26</v>
      </c>
      <c r="AV29" s="210">
        <v>1140.8399999999999</v>
      </c>
      <c r="AW29" s="210">
        <v>1101.33</v>
      </c>
      <c r="AX29" s="211">
        <v>1106.23</v>
      </c>
      <c r="AY29" s="31">
        <f t="shared" si="17"/>
        <v>5.75</v>
      </c>
      <c r="AZ29" s="209">
        <v>311.31</v>
      </c>
      <c r="BA29" s="210">
        <v>558.21</v>
      </c>
      <c r="BB29" s="210">
        <v>385.08</v>
      </c>
      <c r="BC29" s="211">
        <v>572.20000000000005</v>
      </c>
      <c r="BD29" s="31">
        <f t="shared" si="18"/>
        <v>45.59</v>
      </c>
      <c r="BE29" s="405">
        <f t="shared" si="19"/>
        <v>0.71050000000000002</v>
      </c>
      <c r="BF29" s="405">
        <f t="shared" si="4"/>
        <v>0.51070000000000004</v>
      </c>
      <c r="BG29" s="405">
        <f t="shared" si="5"/>
        <v>0.65039999999999998</v>
      </c>
      <c r="BH29" s="405">
        <f t="shared" si="6"/>
        <v>0.48270000000000002</v>
      </c>
      <c r="BI29" s="62">
        <v>1386.57</v>
      </c>
      <c r="BJ29" s="63">
        <v>1699.05</v>
      </c>
      <c r="BK29" s="63">
        <v>1486.41</v>
      </c>
      <c r="BL29" s="64">
        <v>1678.43</v>
      </c>
      <c r="BM29" s="89">
        <v>0.95009999999999994</v>
      </c>
      <c r="BN29" s="90">
        <v>0.95009999999999994</v>
      </c>
      <c r="BO29" s="90">
        <v>0.95009999999999994</v>
      </c>
      <c r="BP29" s="91">
        <v>2.7909999999999999</v>
      </c>
      <c r="BQ29" s="68" t="s">
        <v>116</v>
      </c>
      <c r="BR29" s="415">
        <v>9480.8799999999992</v>
      </c>
      <c r="BS29" s="69" t="s">
        <v>120</v>
      </c>
      <c r="BT29" s="407">
        <v>9051.44</v>
      </c>
      <c r="BU29" s="70" t="s">
        <v>121</v>
      </c>
      <c r="BV29" s="420">
        <f>1328.15-401.18</f>
        <v>926.97</v>
      </c>
      <c r="BW29" s="502"/>
      <c r="BX29" s="491"/>
      <c r="BY29" s="491"/>
      <c r="BZ29" s="491"/>
      <c r="CA29" s="491"/>
      <c r="CB29" s="491"/>
      <c r="CC29" s="480"/>
      <c r="CD29" s="477"/>
    </row>
    <row r="30" spans="1:82" ht="60.75" thickBot="1" x14ac:dyDescent="0.3">
      <c r="A30" s="513"/>
      <c r="B30" s="208" t="s">
        <v>81</v>
      </c>
      <c r="C30" s="207" t="s">
        <v>13</v>
      </c>
      <c r="D30" s="502"/>
      <c r="E30" s="490"/>
      <c r="F30" s="469"/>
      <c r="G30" s="467"/>
      <c r="H30" s="50">
        <v>0.47599999999999998</v>
      </c>
      <c r="I30" s="51">
        <v>0.47599999999999998</v>
      </c>
      <c r="J30" s="218">
        <v>2608.1</v>
      </c>
      <c r="K30" s="219">
        <v>2523.69</v>
      </c>
      <c r="L30" s="219">
        <v>2622.03</v>
      </c>
      <c r="M30" s="220">
        <v>2549.4299999999998</v>
      </c>
      <c r="N30" s="31">
        <f t="shared" si="7"/>
        <v>3.75</v>
      </c>
      <c r="O30" s="218">
        <v>434.68</v>
      </c>
      <c r="P30" s="219">
        <v>753.83</v>
      </c>
      <c r="Q30" s="219">
        <v>554.23</v>
      </c>
      <c r="R30" s="220">
        <v>775.65</v>
      </c>
      <c r="S30" s="31">
        <f t="shared" si="8"/>
        <v>43.96</v>
      </c>
      <c r="T30" s="405">
        <f t="shared" si="9"/>
        <v>0.83330000000000004</v>
      </c>
      <c r="U30" s="405">
        <f t="shared" si="10"/>
        <v>0.70130000000000003</v>
      </c>
      <c r="V30" s="405">
        <f t="shared" si="11"/>
        <v>0.78859999999999997</v>
      </c>
      <c r="W30" s="405">
        <f t="shared" si="12"/>
        <v>0.69579999999999997</v>
      </c>
      <c r="X30" s="55">
        <v>3042.78</v>
      </c>
      <c r="Y30" s="56">
        <v>3277.52</v>
      </c>
      <c r="Z30" s="56">
        <v>3176.26</v>
      </c>
      <c r="AA30" s="57">
        <v>3325.08</v>
      </c>
      <c r="AB30" s="31">
        <f t="shared" si="13"/>
        <v>8.49</v>
      </c>
      <c r="AC30" s="218">
        <v>927.45</v>
      </c>
      <c r="AD30" s="219">
        <v>919.62</v>
      </c>
      <c r="AE30" s="219">
        <v>927.45</v>
      </c>
      <c r="AF30" s="220">
        <v>919.62</v>
      </c>
      <c r="AG30" s="31">
        <f t="shared" si="14"/>
        <v>0.84</v>
      </c>
      <c r="AH30" s="218">
        <v>903.96</v>
      </c>
      <c r="AI30" s="219">
        <v>868.25</v>
      </c>
      <c r="AJ30" s="219">
        <v>903.96</v>
      </c>
      <c r="AK30" s="220">
        <v>868.25</v>
      </c>
      <c r="AL30" s="31">
        <f t="shared" si="15"/>
        <v>3.95</v>
      </c>
      <c r="AM30" s="405">
        <f t="shared" si="16"/>
        <v>2.53E-2</v>
      </c>
      <c r="AN30" s="405">
        <f t="shared" si="1"/>
        <v>5.5899999999999998E-2</v>
      </c>
      <c r="AO30" s="405">
        <f t="shared" si="2"/>
        <v>2.53E-2</v>
      </c>
      <c r="AP30" s="405">
        <f t="shared" si="3"/>
        <v>5.5899999999999998E-2</v>
      </c>
      <c r="AQ30" s="128">
        <v>1831.41</v>
      </c>
      <c r="AR30" s="129">
        <v>1787.87</v>
      </c>
      <c r="AS30" s="129">
        <v>1831.41</v>
      </c>
      <c r="AT30" s="130">
        <v>1787.87</v>
      </c>
      <c r="AU30" s="218">
        <v>1077.3800000000001</v>
      </c>
      <c r="AV30" s="219">
        <v>1063.81</v>
      </c>
      <c r="AW30" s="219">
        <v>1091.23</v>
      </c>
      <c r="AX30" s="220">
        <v>1077.96</v>
      </c>
      <c r="AY30" s="31">
        <f t="shared" si="17"/>
        <v>2.5099999999999998</v>
      </c>
      <c r="AZ30" s="218">
        <v>358.14</v>
      </c>
      <c r="BA30" s="219">
        <v>628.02</v>
      </c>
      <c r="BB30" s="219">
        <v>443.92</v>
      </c>
      <c r="BC30" s="220">
        <v>647.25</v>
      </c>
      <c r="BD30" s="31">
        <f t="shared" si="18"/>
        <v>44.67</v>
      </c>
      <c r="BE30" s="405">
        <f t="shared" si="19"/>
        <v>0.66759999999999997</v>
      </c>
      <c r="BF30" s="405">
        <f t="shared" si="4"/>
        <v>0.40970000000000001</v>
      </c>
      <c r="BG30" s="405">
        <f t="shared" si="5"/>
        <v>0.59319999999999995</v>
      </c>
      <c r="BH30" s="405">
        <f t="shared" si="6"/>
        <v>0.39960000000000001</v>
      </c>
      <c r="BI30" s="86">
        <v>1435.52</v>
      </c>
      <c r="BJ30" s="87">
        <v>1691.83</v>
      </c>
      <c r="BK30" s="87">
        <v>1535.15</v>
      </c>
      <c r="BL30" s="88">
        <v>1725.21</v>
      </c>
      <c r="BM30" s="89">
        <v>0.95009999999999994</v>
      </c>
      <c r="BN30" s="90">
        <v>0.95009999999999994</v>
      </c>
      <c r="BO30" s="90">
        <v>0.95009999999999994</v>
      </c>
      <c r="BP30" s="91">
        <v>0.95009999999999994</v>
      </c>
      <c r="BQ30" s="68" t="s">
        <v>109</v>
      </c>
      <c r="BR30" s="415">
        <v>11432.26</v>
      </c>
      <c r="BS30" s="69" t="s">
        <v>108</v>
      </c>
      <c r="BT30" s="407">
        <v>7351.23</v>
      </c>
      <c r="BU30" s="70" t="s">
        <v>125</v>
      </c>
      <c r="BV30" s="420">
        <f>316.95-401.18</f>
        <v>-84.230000000000018</v>
      </c>
      <c r="BW30" s="502"/>
      <c r="BX30" s="491"/>
      <c r="BY30" s="491"/>
      <c r="BZ30" s="491"/>
      <c r="CA30" s="491"/>
      <c r="CB30" s="491"/>
      <c r="CC30" s="480"/>
      <c r="CD30" s="477"/>
    </row>
    <row r="31" spans="1:82" ht="60.75" thickBot="1" x14ac:dyDescent="0.3">
      <c r="A31" s="513"/>
      <c r="B31" s="213" t="s">
        <v>44</v>
      </c>
      <c r="C31" s="221" t="s">
        <v>42</v>
      </c>
      <c r="D31" s="502"/>
      <c r="E31" s="490"/>
      <c r="F31" s="469"/>
      <c r="G31" s="467"/>
      <c r="H31" s="50">
        <v>0.52600000000000002</v>
      </c>
      <c r="I31" s="51">
        <v>0.52600000000000002</v>
      </c>
      <c r="J31" s="218">
        <v>2028.15</v>
      </c>
      <c r="K31" s="219">
        <v>1960.64</v>
      </c>
      <c r="L31" s="219">
        <v>2025.79</v>
      </c>
      <c r="M31" s="220">
        <v>1972.98</v>
      </c>
      <c r="N31" s="31">
        <f t="shared" si="7"/>
        <v>3.33</v>
      </c>
      <c r="O31" s="218">
        <v>434.68</v>
      </c>
      <c r="P31" s="219">
        <v>753.83</v>
      </c>
      <c r="Q31" s="219">
        <v>554.23</v>
      </c>
      <c r="R31" s="220">
        <v>775.65</v>
      </c>
      <c r="S31" s="31">
        <f t="shared" si="8"/>
        <v>43.96</v>
      </c>
      <c r="T31" s="405">
        <f t="shared" si="9"/>
        <v>0.78569999999999995</v>
      </c>
      <c r="U31" s="405">
        <f t="shared" si="10"/>
        <v>0.61550000000000005</v>
      </c>
      <c r="V31" s="405">
        <f t="shared" si="11"/>
        <v>0.72640000000000005</v>
      </c>
      <c r="W31" s="405">
        <f t="shared" si="12"/>
        <v>0.6069</v>
      </c>
      <c r="X31" s="55">
        <v>2462.83</v>
      </c>
      <c r="Y31" s="56">
        <v>2714.47</v>
      </c>
      <c r="Z31" s="56">
        <v>2580.02</v>
      </c>
      <c r="AA31" s="57">
        <v>2748.63</v>
      </c>
      <c r="AB31" s="31">
        <f t="shared" si="13"/>
        <v>10.4</v>
      </c>
      <c r="AC31" s="218">
        <v>801.24</v>
      </c>
      <c r="AD31" s="219">
        <v>794.14</v>
      </c>
      <c r="AE31" s="219">
        <v>801.24</v>
      </c>
      <c r="AF31" s="220">
        <v>794.14</v>
      </c>
      <c r="AG31" s="31">
        <f t="shared" si="14"/>
        <v>0.89</v>
      </c>
      <c r="AH31" s="218">
        <v>903.96</v>
      </c>
      <c r="AI31" s="219">
        <v>868.25</v>
      </c>
      <c r="AJ31" s="219">
        <v>903.96</v>
      </c>
      <c r="AK31" s="220">
        <v>868.25</v>
      </c>
      <c r="AL31" s="31">
        <f t="shared" si="15"/>
        <v>3.95</v>
      </c>
      <c r="AM31" s="405">
        <f t="shared" si="16"/>
        <v>0.11360000000000001</v>
      </c>
      <c r="AN31" s="405">
        <f t="shared" si="1"/>
        <v>8.5400000000000004E-2</v>
      </c>
      <c r="AO31" s="405">
        <f t="shared" si="2"/>
        <v>0.11360000000000001</v>
      </c>
      <c r="AP31" s="405">
        <f t="shared" si="3"/>
        <v>8.5400000000000004E-2</v>
      </c>
      <c r="AQ31" s="59">
        <v>1705.2</v>
      </c>
      <c r="AR31" s="60">
        <v>1662.39</v>
      </c>
      <c r="AS31" s="60">
        <v>1705.2</v>
      </c>
      <c r="AT31" s="133">
        <v>1662.39</v>
      </c>
      <c r="AU31" s="218">
        <v>960.14</v>
      </c>
      <c r="AV31" s="219">
        <v>1030.1099999999999</v>
      </c>
      <c r="AW31" s="219">
        <v>1004.04</v>
      </c>
      <c r="AX31" s="220">
        <v>995.19</v>
      </c>
      <c r="AY31" s="31">
        <f t="shared" si="17"/>
        <v>6.79</v>
      </c>
      <c r="AZ31" s="218">
        <v>342.61</v>
      </c>
      <c r="BA31" s="219">
        <v>600.53</v>
      </c>
      <c r="BB31" s="219">
        <v>422.65</v>
      </c>
      <c r="BC31" s="220">
        <v>616.95000000000005</v>
      </c>
      <c r="BD31" s="31">
        <f t="shared" si="18"/>
        <v>44.47</v>
      </c>
      <c r="BE31" s="405">
        <f t="shared" si="19"/>
        <v>0.64319999999999999</v>
      </c>
      <c r="BF31" s="405">
        <f t="shared" si="4"/>
        <v>0.41699999999999998</v>
      </c>
      <c r="BG31" s="405">
        <f t="shared" si="5"/>
        <v>0.57909999999999995</v>
      </c>
      <c r="BH31" s="405">
        <f t="shared" si="6"/>
        <v>0.38009999999999999</v>
      </c>
      <c r="BI31" s="62">
        <v>1302.75</v>
      </c>
      <c r="BJ31" s="63">
        <v>1630.64</v>
      </c>
      <c r="BK31" s="63">
        <v>1426.69</v>
      </c>
      <c r="BL31" s="64">
        <v>1612.14</v>
      </c>
      <c r="BM31" s="89">
        <v>0.95009999999999994</v>
      </c>
      <c r="BN31" s="90">
        <v>0.95009999999999994</v>
      </c>
      <c r="BO31" s="90">
        <v>0.95009999999999994</v>
      </c>
      <c r="BP31" s="91">
        <v>2.7909999999999999</v>
      </c>
      <c r="BQ31" s="68" t="s">
        <v>116</v>
      </c>
      <c r="BR31" s="415">
        <v>9480.8799999999992</v>
      </c>
      <c r="BS31" s="69" t="s">
        <v>108</v>
      </c>
      <c r="BT31" s="407">
        <v>7349.33</v>
      </c>
      <c r="BU31" s="70" t="s">
        <v>129</v>
      </c>
      <c r="BV31" s="420">
        <f>316.95-401.18</f>
        <v>-84.230000000000018</v>
      </c>
      <c r="BW31" s="502"/>
      <c r="BX31" s="491"/>
      <c r="BY31" s="491"/>
      <c r="BZ31" s="491"/>
      <c r="CA31" s="491"/>
      <c r="CB31" s="491"/>
      <c r="CC31" s="480"/>
      <c r="CD31" s="477"/>
    </row>
    <row r="32" spans="1:82" ht="60.75" thickBot="1" x14ac:dyDescent="0.3">
      <c r="A32" s="513"/>
      <c r="B32" s="222" t="s">
        <v>45</v>
      </c>
      <c r="C32" s="122" t="s">
        <v>21</v>
      </c>
      <c r="D32" s="502"/>
      <c r="E32" s="490"/>
      <c r="F32" s="469"/>
      <c r="G32" s="467"/>
      <c r="H32" s="50">
        <v>0.71399999999999997</v>
      </c>
      <c r="I32" s="51">
        <v>0.71399999999999997</v>
      </c>
      <c r="J32" s="83">
        <v>1007.6</v>
      </c>
      <c r="K32" s="84">
        <v>961.26</v>
      </c>
      <c r="L32" s="84">
        <v>1011.57</v>
      </c>
      <c r="M32" s="114">
        <v>974.29</v>
      </c>
      <c r="N32" s="31">
        <f t="shared" si="7"/>
        <v>4.97</v>
      </c>
      <c r="O32" s="83">
        <v>434.68</v>
      </c>
      <c r="P32" s="84">
        <v>753.83</v>
      </c>
      <c r="Q32" s="84">
        <v>554.23</v>
      </c>
      <c r="R32" s="114">
        <v>775.65</v>
      </c>
      <c r="S32" s="31">
        <f t="shared" si="8"/>
        <v>43.96</v>
      </c>
      <c r="T32" s="405">
        <f t="shared" si="9"/>
        <v>0.56859999999999999</v>
      </c>
      <c r="U32" s="405">
        <f t="shared" si="10"/>
        <v>0.21579999999999999</v>
      </c>
      <c r="V32" s="405">
        <f t="shared" si="11"/>
        <v>0.4521</v>
      </c>
      <c r="W32" s="405">
        <f t="shared" si="12"/>
        <v>0.2039</v>
      </c>
      <c r="X32" s="76">
        <v>1442.28</v>
      </c>
      <c r="Y32" s="77">
        <v>1715.09</v>
      </c>
      <c r="Z32" s="77">
        <v>1565.8</v>
      </c>
      <c r="AA32" s="78">
        <v>1749.94</v>
      </c>
      <c r="AB32" s="31">
        <f t="shared" si="13"/>
        <v>17.579999999999998</v>
      </c>
      <c r="AC32" s="83">
        <v>585.79</v>
      </c>
      <c r="AD32" s="84">
        <v>578.59</v>
      </c>
      <c r="AE32" s="84">
        <v>585.79</v>
      </c>
      <c r="AF32" s="114">
        <v>578.59</v>
      </c>
      <c r="AG32" s="31">
        <f t="shared" si="14"/>
        <v>1.23</v>
      </c>
      <c r="AH32" s="83">
        <v>903.96</v>
      </c>
      <c r="AI32" s="84">
        <v>868.25</v>
      </c>
      <c r="AJ32" s="84">
        <v>903.96</v>
      </c>
      <c r="AK32" s="114">
        <v>868.25</v>
      </c>
      <c r="AL32" s="31">
        <f t="shared" si="15"/>
        <v>3.95</v>
      </c>
      <c r="AM32" s="405">
        <f t="shared" si="16"/>
        <v>0.35199999999999998</v>
      </c>
      <c r="AN32" s="405">
        <f t="shared" si="1"/>
        <v>0.33360000000000001</v>
      </c>
      <c r="AO32" s="405">
        <f t="shared" si="2"/>
        <v>0.35199999999999998</v>
      </c>
      <c r="AP32" s="405">
        <f t="shared" si="3"/>
        <v>0.33360000000000001</v>
      </c>
      <c r="AQ32" s="80">
        <v>1489.75</v>
      </c>
      <c r="AR32" s="81">
        <v>1446.84</v>
      </c>
      <c r="AS32" s="81">
        <v>1489.75</v>
      </c>
      <c r="AT32" s="115">
        <v>1446.84</v>
      </c>
      <c r="AU32" s="83">
        <v>798.82</v>
      </c>
      <c r="AV32" s="84">
        <v>754.09</v>
      </c>
      <c r="AW32" s="84">
        <v>801.46</v>
      </c>
      <c r="AX32" s="114">
        <v>764.17</v>
      </c>
      <c r="AY32" s="31">
        <f t="shared" si="17"/>
        <v>5.91</v>
      </c>
      <c r="AZ32" s="83">
        <v>358.14</v>
      </c>
      <c r="BA32" s="84">
        <v>628.02</v>
      </c>
      <c r="BB32" s="84">
        <v>443.92</v>
      </c>
      <c r="BC32" s="114">
        <v>647.25</v>
      </c>
      <c r="BD32" s="31">
        <f t="shared" si="18"/>
        <v>44.67</v>
      </c>
      <c r="BE32" s="405">
        <f t="shared" si="19"/>
        <v>0.55169999999999997</v>
      </c>
      <c r="BF32" s="405">
        <f t="shared" si="4"/>
        <v>0.16719999999999999</v>
      </c>
      <c r="BG32" s="405">
        <f t="shared" si="5"/>
        <v>0.4461</v>
      </c>
      <c r="BH32" s="405">
        <f t="shared" si="6"/>
        <v>0.153</v>
      </c>
      <c r="BI32" s="223">
        <v>1156.96</v>
      </c>
      <c r="BJ32" s="224">
        <v>1382.11</v>
      </c>
      <c r="BK32" s="224">
        <v>1245.3800000000001</v>
      </c>
      <c r="BL32" s="225">
        <v>1411.42</v>
      </c>
      <c r="BM32" s="118">
        <v>2.7909999999999999</v>
      </c>
      <c r="BN32" s="119">
        <v>2.7909999999999999</v>
      </c>
      <c r="BO32" s="119">
        <v>2.7909999999999999</v>
      </c>
      <c r="BP32" s="226">
        <v>2.7909999999999999</v>
      </c>
      <c r="BQ32" s="92" t="s">
        <v>89</v>
      </c>
      <c r="BR32" s="416"/>
      <c r="BS32" s="93" t="s">
        <v>108</v>
      </c>
      <c r="BT32" s="408">
        <v>7351.23</v>
      </c>
      <c r="BU32" s="94" t="s">
        <v>125</v>
      </c>
      <c r="BV32" s="420">
        <f>316.95-401.18</f>
        <v>-84.230000000000018</v>
      </c>
      <c r="BW32" s="511"/>
      <c r="BX32" s="489"/>
      <c r="BY32" s="489"/>
      <c r="BZ32" s="489"/>
      <c r="CA32" s="489"/>
      <c r="CB32" s="489"/>
      <c r="CC32" s="481"/>
      <c r="CD32" s="478"/>
    </row>
    <row r="33" spans="1:82" ht="105.75" thickBot="1" x14ac:dyDescent="0.3">
      <c r="A33" s="512" t="s">
        <v>52</v>
      </c>
      <c r="B33" s="178" t="s">
        <v>54</v>
      </c>
      <c r="C33" s="148" t="s">
        <v>17</v>
      </c>
      <c r="D33" s="501" t="s">
        <v>71</v>
      </c>
      <c r="E33" s="486" t="s">
        <v>71</v>
      </c>
      <c r="F33" s="468" t="s">
        <v>211</v>
      </c>
      <c r="G33" s="466" t="s">
        <v>209</v>
      </c>
      <c r="H33" s="26">
        <v>0.52600000000000002</v>
      </c>
      <c r="I33" s="123">
        <v>0.52600000000000002</v>
      </c>
      <c r="J33" s="28">
        <v>7418.55</v>
      </c>
      <c r="K33" s="29">
        <v>7286.05</v>
      </c>
      <c r="L33" s="29">
        <v>7405.36</v>
      </c>
      <c r="M33" s="97">
        <v>7268.62</v>
      </c>
      <c r="N33" s="31">
        <f t="shared" si="7"/>
        <v>2.02</v>
      </c>
      <c r="O33" s="28">
        <v>1468.53</v>
      </c>
      <c r="P33" s="29">
        <v>1788.9</v>
      </c>
      <c r="Q33" s="29">
        <v>1434.02</v>
      </c>
      <c r="R33" s="97">
        <v>1821.06</v>
      </c>
      <c r="S33" s="31">
        <f t="shared" si="8"/>
        <v>21.25</v>
      </c>
      <c r="T33" s="405">
        <f t="shared" si="9"/>
        <v>0.80200000000000005</v>
      </c>
      <c r="U33" s="405">
        <f t="shared" si="10"/>
        <v>0.75449999999999995</v>
      </c>
      <c r="V33" s="405">
        <f t="shared" si="11"/>
        <v>0.80640000000000001</v>
      </c>
      <c r="W33" s="405">
        <f t="shared" si="12"/>
        <v>0.74950000000000006</v>
      </c>
      <c r="X33" s="98">
        <v>8887.08</v>
      </c>
      <c r="Y33" s="99">
        <v>9074.9500000000007</v>
      </c>
      <c r="Z33" s="99">
        <v>8839.3799999999992</v>
      </c>
      <c r="AA33" s="100">
        <v>9089.68</v>
      </c>
      <c r="AB33" s="31">
        <f t="shared" si="13"/>
        <v>2.75</v>
      </c>
      <c r="AC33" s="28">
        <v>1399.67</v>
      </c>
      <c r="AD33" s="29">
        <v>1382.81</v>
      </c>
      <c r="AE33" s="29">
        <v>1399.67</v>
      </c>
      <c r="AF33" s="97">
        <v>1382.81</v>
      </c>
      <c r="AG33" s="31">
        <f t="shared" si="14"/>
        <v>1.2</v>
      </c>
      <c r="AH33" s="28">
        <v>1947.82</v>
      </c>
      <c r="AI33" s="29">
        <v>1897.7</v>
      </c>
      <c r="AJ33" s="29">
        <v>1947.82</v>
      </c>
      <c r="AK33" s="97">
        <v>1897.7</v>
      </c>
      <c r="AL33" s="31">
        <f t="shared" si="15"/>
        <v>2.57</v>
      </c>
      <c r="AM33" s="405">
        <f t="shared" si="16"/>
        <v>0.28139999999999998</v>
      </c>
      <c r="AN33" s="405">
        <f t="shared" si="1"/>
        <v>0.27129999999999999</v>
      </c>
      <c r="AO33" s="405">
        <f t="shared" si="2"/>
        <v>0.28139999999999998</v>
      </c>
      <c r="AP33" s="405">
        <f t="shared" si="3"/>
        <v>0.27129999999999999</v>
      </c>
      <c r="AQ33" s="102">
        <v>3347.49</v>
      </c>
      <c r="AR33" s="103">
        <v>3280.51</v>
      </c>
      <c r="AS33" s="103">
        <v>3347.49</v>
      </c>
      <c r="AT33" s="104">
        <v>3280.51</v>
      </c>
      <c r="AU33" s="227">
        <v>2097.3000000000002</v>
      </c>
      <c r="AV33" s="106">
        <v>2076.87</v>
      </c>
      <c r="AW33" s="106">
        <v>2081.9499999999998</v>
      </c>
      <c r="AX33" s="107">
        <v>2074</v>
      </c>
      <c r="AY33" s="31">
        <f t="shared" si="17"/>
        <v>1.1100000000000001</v>
      </c>
      <c r="AZ33" s="28">
        <v>925.84</v>
      </c>
      <c r="BA33" s="29">
        <v>1163.05</v>
      </c>
      <c r="BB33" s="29">
        <v>901.99</v>
      </c>
      <c r="BC33" s="97">
        <v>1185.05</v>
      </c>
      <c r="BD33" s="31">
        <f t="shared" si="18"/>
        <v>23.89</v>
      </c>
      <c r="BE33" s="405">
        <f t="shared" si="19"/>
        <v>0.55859999999999999</v>
      </c>
      <c r="BF33" s="405">
        <f t="shared" si="4"/>
        <v>0.44</v>
      </c>
      <c r="BG33" s="405">
        <f t="shared" si="5"/>
        <v>0.56679999999999997</v>
      </c>
      <c r="BH33" s="405">
        <f t="shared" si="6"/>
        <v>0.42859999999999998</v>
      </c>
      <c r="BI33" s="189">
        <v>3023.14</v>
      </c>
      <c r="BJ33" s="190">
        <v>3239.92</v>
      </c>
      <c r="BK33" s="190">
        <v>2983.94</v>
      </c>
      <c r="BL33" s="191">
        <v>3259.05</v>
      </c>
      <c r="BM33" s="89">
        <v>1.0107999999999999</v>
      </c>
      <c r="BN33" s="90">
        <v>1.0107999999999999</v>
      </c>
      <c r="BO33" s="90">
        <v>1.0107999999999999</v>
      </c>
      <c r="BP33" s="91">
        <v>1.0107999999999999</v>
      </c>
      <c r="BQ33" s="45" t="s">
        <v>109</v>
      </c>
      <c r="BR33" s="414">
        <v>35278.6</v>
      </c>
      <c r="BS33" s="46" t="s">
        <v>120</v>
      </c>
      <c r="BT33" s="410">
        <v>13685.75</v>
      </c>
      <c r="BU33" s="47" t="s">
        <v>133</v>
      </c>
      <c r="BV33" s="419">
        <f>12351.69-829.88</f>
        <v>11521.810000000001</v>
      </c>
      <c r="BW33" s="501">
        <v>42.11</v>
      </c>
      <c r="BX33" s="488">
        <v>139.94999999999999</v>
      </c>
      <c r="BY33" s="488">
        <v>5.24</v>
      </c>
      <c r="BZ33" s="488">
        <v>3.25</v>
      </c>
      <c r="CA33" s="488">
        <v>13.76</v>
      </c>
      <c r="CB33" s="488">
        <v>0</v>
      </c>
      <c r="CC33" s="488">
        <v>75.27</v>
      </c>
      <c r="CD33" s="486">
        <v>2</v>
      </c>
    </row>
    <row r="34" spans="1:82" ht="105.75" thickBot="1" x14ac:dyDescent="0.3">
      <c r="A34" s="513"/>
      <c r="B34" s="197" t="s">
        <v>53</v>
      </c>
      <c r="C34" s="198" t="s">
        <v>49</v>
      </c>
      <c r="D34" s="502"/>
      <c r="E34" s="490"/>
      <c r="F34" s="469"/>
      <c r="G34" s="467"/>
      <c r="H34" s="50">
        <v>0.52600000000000002</v>
      </c>
      <c r="I34" s="127">
        <v>0.52600000000000002</v>
      </c>
      <c r="J34" s="12">
        <v>7883.64</v>
      </c>
      <c r="K34" s="13">
        <v>7695.23</v>
      </c>
      <c r="L34" s="13">
        <v>7857.44</v>
      </c>
      <c r="M34" s="228">
        <v>7661.23</v>
      </c>
      <c r="N34" s="31">
        <f t="shared" si="7"/>
        <v>2.82</v>
      </c>
      <c r="O34" s="12">
        <v>1468.53</v>
      </c>
      <c r="P34" s="13">
        <v>1788.9</v>
      </c>
      <c r="Q34" s="13">
        <v>1434.02</v>
      </c>
      <c r="R34" s="228">
        <v>1821.06</v>
      </c>
      <c r="S34" s="31">
        <f t="shared" si="8"/>
        <v>21.25</v>
      </c>
      <c r="T34" s="405">
        <f t="shared" si="9"/>
        <v>0.81369999999999998</v>
      </c>
      <c r="U34" s="405">
        <f t="shared" si="10"/>
        <v>0.76749999999999996</v>
      </c>
      <c r="V34" s="405">
        <f t="shared" si="11"/>
        <v>0.8175</v>
      </c>
      <c r="W34" s="405">
        <f t="shared" si="12"/>
        <v>0.76229999999999998</v>
      </c>
      <c r="X34" s="76">
        <v>9352.17</v>
      </c>
      <c r="Y34" s="77">
        <v>9484.1299999999992</v>
      </c>
      <c r="Z34" s="77">
        <v>9291.4599999999991</v>
      </c>
      <c r="AA34" s="78">
        <v>9482.2900000000009</v>
      </c>
      <c r="AB34" s="31">
        <f t="shared" si="13"/>
        <v>2.0299999999999998</v>
      </c>
      <c r="AC34" s="229">
        <v>1499.19</v>
      </c>
      <c r="AD34" s="230">
        <v>1478.23</v>
      </c>
      <c r="AE34" s="230">
        <v>1499.19</v>
      </c>
      <c r="AF34" s="231">
        <v>1478.23</v>
      </c>
      <c r="AG34" s="31">
        <f t="shared" si="14"/>
        <v>1.4</v>
      </c>
      <c r="AH34" s="229">
        <v>1947.82</v>
      </c>
      <c r="AI34" s="230">
        <v>1897.7</v>
      </c>
      <c r="AJ34" s="230">
        <v>1947.82</v>
      </c>
      <c r="AK34" s="231">
        <v>1897.7</v>
      </c>
      <c r="AL34" s="31">
        <f t="shared" si="15"/>
        <v>2.57</v>
      </c>
      <c r="AM34" s="405">
        <f t="shared" si="16"/>
        <v>0.2303</v>
      </c>
      <c r="AN34" s="405">
        <f t="shared" si="1"/>
        <v>0.221</v>
      </c>
      <c r="AO34" s="405">
        <f t="shared" si="2"/>
        <v>0.2303</v>
      </c>
      <c r="AP34" s="405">
        <f t="shared" si="3"/>
        <v>0.221</v>
      </c>
      <c r="AQ34" s="80">
        <v>3447.01</v>
      </c>
      <c r="AR34" s="81">
        <v>3375.93</v>
      </c>
      <c r="AS34" s="81">
        <v>3447.01</v>
      </c>
      <c r="AT34" s="115">
        <v>3375.93</v>
      </c>
      <c r="AU34" s="229">
        <v>2274.65</v>
      </c>
      <c r="AV34" s="230">
        <v>2236.5700000000002</v>
      </c>
      <c r="AW34" s="230">
        <v>2241.06</v>
      </c>
      <c r="AX34" s="231">
        <v>2219.9299999999998</v>
      </c>
      <c r="AY34" s="31">
        <f t="shared" si="17"/>
        <v>2.41</v>
      </c>
      <c r="AZ34" s="229">
        <v>879.93</v>
      </c>
      <c r="BA34" s="230">
        <v>1112.8</v>
      </c>
      <c r="BB34" s="230">
        <v>857.58</v>
      </c>
      <c r="BC34" s="231">
        <v>1133.25</v>
      </c>
      <c r="BD34" s="31">
        <f t="shared" si="18"/>
        <v>24.33</v>
      </c>
      <c r="BE34" s="405">
        <f t="shared" si="19"/>
        <v>0.61319999999999997</v>
      </c>
      <c r="BF34" s="405">
        <f t="shared" si="4"/>
        <v>0.50249999999999995</v>
      </c>
      <c r="BG34" s="405">
        <f t="shared" si="5"/>
        <v>0.61729999999999996</v>
      </c>
      <c r="BH34" s="405">
        <f t="shared" si="6"/>
        <v>0.48949999999999999</v>
      </c>
      <c r="BI34" s="184">
        <v>3154.58</v>
      </c>
      <c r="BJ34" s="185">
        <v>3349.37</v>
      </c>
      <c r="BK34" s="185">
        <v>3098.64</v>
      </c>
      <c r="BL34" s="186">
        <v>3353.18</v>
      </c>
      <c r="BM34" s="142">
        <v>1.0107999999999999</v>
      </c>
      <c r="BN34" s="143">
        <v>1.0107999999999999</v>
      </c>
      <c r="BO34" s="143">
        <v>1.0107999999999999</v>
      </c>
      <c r="BP34" s="144">
        <v>1.0107999999999999</v>
      </c>
      <c r="BQ34" s="92" t="s">
        <v>109</v>
      </c>
      <c r="BR34" s="414">
        <v>35278.6</v>
      </c>
      <c r="BS34" s="93" t="s">
        <v>120</v>
      </c>
      <c r="BT34" s="410">
        <v>13685.75</v>
      </c>
      <c r="BU34" s="94" t="s">
        <v>137</v>
      </c>
      <c r="BV34" s="408">
        <f>18115.81-829.88</f>
        <v>17285.93</v>
      </c>
      <c r="BW34" s="511"/>
      <c r="BX34" s="489"/>
      <c r="BY34" s="489"/>
      <c r="BZ34" s="489"/>
      <c r="CA34" s="489"/>
      <c r="CB34" s="489"/>
      <c r="CC34" s="489"/>
      <c r="CD34" s="487"/>
    </row>
    <row r="35" spans="1:82" ht="30.75" thickBot="1" x14ac:dyDescent="0.3">
      <c r="A35" s="512" t="s">
        <v>55</v>
      </c>
      <c r="B35" s="178" t="s">
        <v>56</v>
      </c>
      <c r="C35" s="148" t="s">
        <v>17</v>
      </c>
      <c r="D35" s="501" t="s">
        <v>74</v>
      </c>
      <c r="E35" s="486" t="s">
        <v>75</v>
      </c>
      <c r="F35" s="468" t="s">
        <v>212</v>
      </c>
      <c r="G35" s="466" t="s">
        <v>209</v>
      </c>
      <c r="H35" s="26">
        <v>0.52600000000000002</v>
      </c>
      <c r="I35" s="123">
        <v>0.52600000000000002</v>
      </c>
      <c r="J35" s="209">
        <v>1820.13</v>
      </c>
      <c r="K35" s="210">
        <v>1768.32</v>
      </c>
      <c r="L35" s="210">
        <v>1829.38</v>
      </c>
      <c r="M35" s="211">
        <v>1772.21</v>
      </c>
      <c r="N35" s="31">
        <f t="shared" si="7"/>
        <v>3.34</v>
      </c>
      <c r="O35" s="209">
        <v>479.26</v>
      </c>
      <c r="P35" s="210">
        <v>602.98</v>
      </c>
      <c r="Q35" s="210">
        <v>472.19</v>
      </c>
      <c r="R35" s="211">
        <v>605.45000000000005</v>
      </c>
      <c r="S35" s="31">
        <f t="shared" si="8"/>
        <v>22.01</v>
      </c>
      <c r="T35" s="405">
        <f t="shared" si="9"/>
        <v>0.73670000000000002</v>
      </c>
      <c r="U35" s="405">
        <f t="shared" si="10"/>
        <v>0.65900000000000003</v>
      </c>
      <c r="V35" s="405">
        <f t="shared" si="11"/>
        <v>0.7419</v>
      </c>
      <c r="W35" s="405">
        <f t="shared" si="12"/>
        <v>0.65839999999999999</v>
      </c>
      <c r="X35" s="98">
        <v>2299.39</v>
      </c>
      <c r="Y35" s="99">
        <v>2371.3000000000002</v>
      </c>
      <c r="Z35" s="99">
        <v>2301.5700000000002</v>
      </c>
      <c r="AA35" s="100">
        <v>2377.66</v>
      </c>
      <c r="AB35" s="31">
        <f t="shared" si="13"/>
        <v>3.29</v>
      </c>
      <c r="AC35" s="209">
        <v>806.27</v>
      </c>
      <c r="AD35" s="210">
        <v>785.91</v>
      </c>
      <c r="AE35" s="210">
        <v>806.27</v>
      </c>
      <c r="AF35" s="211">
        <v>785.91</v>
      </c>
      <c r="AG35" s="31">
        <f t="shared" si="14"/>
        <v>2.5299999999999998</v>
      </c>
      <c r="AH35" s="209">
        <v>880.58</v>
      </c>
      <c r="AI35" s="210">
        <v>840.65</v>
      </c>
      <c r="AJ35" s="210">
        <v>880.58</v>
      </c>
      <c r="AK35" s="211">
        <v>840.65</v>
      </c>
      <c r="AL35" s="31">
        <f t="shared" si="15"/>
        <v>4.53</v>
      </c>
      <c r="AM35" s="405">
        <f t="shared" si="16"/>
        <v>8.4400000000000003E-2</v>
      </c>
      <c r="AN35" s="405">
        <f t="shared" si="1"/>
        <v>6.5100000000000005E-2</v>
      </c>
      <c r="AO35" s="405">
        <f t="shared" si="2"/>
        <v>8.4400000000000003E-2</v>
      </c>
      <c r="AP35" s="405">
        <f t="shared" si="3"/>
        <v>6.5100000000000005E-2</v>
      </c>
      <c r="AQ35" s="102">
        <v>1686.85</v>
      </c>
      <c r="AR35" s="103">
        <v>1626.56</v>
      </c>
      <c r="AS35" s="103">
        <v>1686.85</v>
      </c>
      <c r="AT35" s="104">
        <v>1626.56</v>
      </c>
      <c r="AU35" s="209">
        <v>1059.8800000000001</v>
      </c>
      <c r="AV35" s="210">
        <v>1000.37</v>
      </c>
      <c r="AW35" s="210">
        <v>1007.64</v>
      </c>
      <c r="AX35" s="211">
        <v>943.65</v>
      </c>
      <c r="AY35" s="31">
        <f t="shared" si="17"/>
        <v>10.97</v>
      </c>
      <c r="AZ35" s="209">
        <v>479.26</v>
      </c>
      <c r="BA35" s="210">
        <v>602.98</v>
      </c>
      <c r="BB35" s="210">
        <v>472.19</v>
      </c>
      <c r="BC35" s="211">
        <v>605.45000000000005</v>
      </c>
      <c r="BD35" s="31">
        <f t="shared" si="18"/>
        <v>22.01</v>
      </c>
      <c r="BE35" s="405">
        <f t="shared" si="19"/>
        <v>0.54779999999999995</v>
      </c>
      <c r="BF35" s="405">
        <f t="shared" si="4"/>
        <v>0.3972</v>
      </c>
      <c r="BG35" s="405">
        <f t="shared" si="5"/>
        <v>0.53139999999999998</v>
      </c>
      <c r="BH35" s="405">
        <f t="shared" si="6"/>
        <v>0.3584</v>
      </c>
      <c r="BI35" s="108">
        <v>1539.14</v>
      </c>
      <c r="BJ35" s="109">
        <v>1603.35</v>
      </c>
      <c r="BK35" s="109">
        <v>1479.83</v>
      </c>
      <c r="BL35" s="110">
        <v>1549.1</v>
      </c>
      <c r="BM35" s="89">
        <v>2.2726999999999999</v>
      </c>
      <c r="BN35" s="90">
        <v>0.8196</v>
      </c>
      <c r="BO35" s="90">
        <v>0.8196</v>
      </c>
      <c r="BP35" s="91">
        <v>0.8196</v>
      </c>
      <c r="BQ35" s="68" t="s">
        <v>140</v>
      </c>
      <c r="BR35" s="415">
        <v>5219.1099999999997</v>
      </c>
      <c r="BS35" s="69" t="s">
        <v>108</v>
      </c>
      <c r="BT35" s="407">
        <v>4450.78</v>
      </c>
      <c r="BU35" s="70" t="s">
        <v>89</v>
      </c>
      <c r="BV35" s="420"/>
      <c r="BW35" s="501">
        <v>37.950000000000003</v>
      </c>
      <c r="BX35" s="488">
        <v>63.27</v>
      </c>
      <c r="BY35" s="488">
        <v>0</v>
      </c>
      <c r="BZ35" s="488">
        <v>1.99</v>
      </c>
      <c r="CA35" s="488">
        <v>4.99</v>
      </c>
      <c r="CB35" s="488">
        <v>0</v>
      </c>
      <c r="CC35" s="479">
        <v>38.08</v>
      </c>
      <c r="CD35" s="476">
        <v>1</v>
      </c>
    </row>
    <row r="36" spans="1:82" ht="30.75" thickBot="1" x14ac:dyDescent="0.3">
      <c r="A36" s="513"/>
      <c r="B36" s="197" t="s">
        <v>58</v>
      </c>
      <c r="C36" s="198" t="s">
        <v>49</v>
      </c>
      <c r="D36" s="502"/>
      <c r="E36" s="490"/>
      <c r="F36" s="469"/>
      <c r="G36" s="467"/>
      <c r="H36" s="50">
        <v>0.52600000000000002</v>
      </c>
      <c r="I36" s="127">
        <v>0.52600000000000002</v>
      </c>
      <c r="J36" s="218">
        <v>1701.87</v>
      </c>
      <c r="K36" s="219">
        <v>1660.06</v>
      </c>
      <c r="L36" s="219">
        <v>1710.63</v>
      </c>
      <c r="M36" s="220">
        <v>1658.05</v>
      </c>
      <c r="N36" s="31">
        <f t="shared" si="7"/>
        <v>3.07</v>
      </c>
      <c r="O36" s="218">
        <v>478.9</v>
      </c>
      <c r="P36" s="219">
        <v>605.78</v>
      </c>
      <c r="Q36" s="219">
        <v>470.85</v>
      </c>
      <c r="R36" s="220">
        <v>608.13</v>
      </c>
      <c r="S36" s="31">
        <f t="shared" si="8"/>
        <v>22.57</v>
      </c>
      <c r="T36" s="405">
        <f t="shared" si="9"/>
        <v>0.71860000000000002</v>
      </c>
      <c r="U36" s="405">
        <f t="shared" si="10"/>
        <v>0.6351</v>
      </c>
      <c r="V36" s="405">
        <f t="shared" si="11"/>
        <v>0.7248</v>
      </c>
      <c r="W36" s="405">
        <f t="shared" si="12"/>
        <v>0.63319999999999999</v>
      </c>
      <c r="X36" s="55">
        <v>2180.77</v>
      </c>
      <c r="Y36" s="56">
        <v>2265.84</v>
      </c>
      <c r="Z36" s="56">
        <v>2181.48</v>
      </c>
      <c r="AA36" s="57">
        <v>2266.1799999999998</v>
      </c>
      <c r="AB36" s="31">
        <f t="shared" si="13"/>
        <v>3.77</v>
      </c>
      <c r="AC36" s="218">
        <v>805.32</v>
      </c>
      <c r="AD36" s="219">
        <v>791.33</v>
      </c>
      <c r="AE36" s="219">
        <v>805.32</v>
      </c>
      <c r="AF36" s="220">
        <v>791.33</v>
      </c>
      <c r="AG36" s="31">
        <f t="shared" si="14"/>
        <v>1.74</v>
      </c>
      <c r="AH36" s="218">
        <v>880.58</v>
      </c>
      <c r="AI36" s="219">
        <v>840.65</v>
      </c>
      <c r="AJ36" s="219">
        <v>880.58</v>
      </c>
      <c r="AK36" s="220">
        <v>840.65</v>
      </c>
      <c r="AL36" s="31">
        <f t="shared" si="15"/>
        <v>4.53</v>
      </c>
      <c r="AM36" s="405">
        <f t="shared" si="16"/>
        <v>8.5500000000000007E-2</v>
      </c>
      <c r="AN36" s="405">
        <f t="shared" si="1"/>
        <v>5.8700000000000002E-2</v>
      </c>
      <c r="AO36" s="405">
        <f t="shared" si="2"/>
        <v>8.5500000000000007E-2</v>
      </c>
      <c r="AP36" s="405">
        <f t="shared" si="3"/>
        <v>5.8700000000000002E-2</v>
      </c>
      <c r="AQ36" s="128">
        <v>1685.9</v>
      </c>
      <c r="AR36" s="129">
        <v>1631.98</v>
      </c>
      <c r="AS36" s="129">
        <v>1685.9</v>
      </c>
      <c r="AT36" s="130">
        <v>1631.98</v>
      </c>
      <c r="AU36" s="218">
        <v>1202.78</v>
      </c>
      <c r="AV36" s="219">
        <v>1109.4000000000001</v>
      </c>
      <c r="AW36" s="219">
        <v>1211.32</v>
      </c>
      <c r="AX36" s="220">
        <v>1107.83</v>
      </c>
      <c r="AY36" s="31">
        <f t="shared" si="17"/>
        <v>8.5399999999999991</v>
      </c>
      <c r="AZ36" s="218">
        <v>394.45</v>
      </c>
      <c r="BA36" s="219">
        <v>521.73</v>
      </c>
      <c r="BB36" s="219">
        <v>386.29</v>
      </c>
      <c r="BC36" s="220">
        <v>522.84</v>
      </c>
      <c r="BD36" s="31">
        <f t="shared" si="18"/>
        <v>26.12</v>
      </c>
      <c r="BE36" s="405">
        <f t="shared" si="19"/>
        <v>0.67210000000000003</v>
      </c>
      <c r="BF36" s="405">
        <f t="shared" si="4"/>
        <v>0.52969999999999995</v>
      </c>
      <c r="BG36" s="405">
        <f t="shared" si="5"/>
        <v>0.68110000000000004</v>
      </c>
      <c r="BH36" s="405">
        <f t="shared" si="6"/>
        <v>0.52810000000000001</v>
      </c>
      <c r="BI36" s="86">
        <v>1597.23</v>
      </c>
      <c r="BJ36" s="87">
        <v>1631.13</v>
      </c>
      <c r="BK36" s="87">
        <v>1597.61</v>
      </c>
      <c r="BL36" s="88">
        <v>1630.67</v>
      </c>
      <c r="BM36" s="89">
        <v>2.2726999999999999</v>
      </c>
      <c r="BN36" s="90">
        <v>0.8196</v>
      </c>
      <c r="BO36" s="90">
        <v>2.2726999999999999</v>
      </c>
      <c r="BP36" s="91">
        <v>0.8196</v>
      </c>
      <c r="BQ36" s="427" t="s">
        <v>254</v>
      </c>
      <c r="BR36" s="415">
        <v>2755.53</v>
      </c>
      <c r="BS36" s="69" t="s">
        <v>108</v>
      </c>
      <c r="BT36" s="407">
        <v>4450.78</v>
      </c>
      <c r="BU36" s="70" t="s">
        <v>142</v>
      </c>
      <c r="BV36" s="420" t="s">
        <v>89</v>
      </c>
      <c r="BW36" s="502"/>
      <c r="BX36" s="491"/>
      <c r="BY36" s="491"/>
      <c r="BZ36" s="491"/>
      <c r="CA36" s="491"/>
      <c r="CB36" s="491"/>
      <c r="CC36" s="480"/>
      <c r="CD36" s="477"/>
    </row>
    <row r="37" spans="1:82" ht="30.75" thickBot="1" x14ac:dyDescent="0.3">
      <c r="A37" s="513"/>
      <c r="B37" s="232" t="s">
        <v>60</v>
      </c>
      <c r="C37" s="233" t="s">
        <v>42</v>
      </c>
      <c r="D37" s="502"/>
      <c r="E37" s="490"/>
      <c r="F37" s="469"/>
      <c r="G37" s="467"/>
      <c r="H37" s="50">
        <v>0.55600000000000005</v>
      </c>
      <c r="I37" s="127">
        <v>0.55600000000000005</v>
      </c>
      <c r="J37" s="218">
        <v>2018.79</v>
      </c>
      <c r="K37" s="219">
        <v>1956.12</v>
      </c>
      <c r="L37" s="219">
        <v>2027.9</v>
      </c>
      <c r="M37" s="220">
        <v>1957.73</v>
      </c>
      <c r="N37" s="31">
        <f t="shared" si="7"/>
        <v>3.54</v>
      </c>
      <c r="O37" s="218">
        <v>478.9</v>
      </c>
      <c r="P37" s="219">
        <v>605.78</v>
      </c>
      <c r="Q37" s="219">
        <v>470.85</v>
      </c>
      <c r="R37" s="220">
        <v>608.13</v>
      </c>
      <c r="S37" s="31">
        <f t="shared" si="8"/>
        <v>22.57</v>
      </c>
      <c r="T37" s="405">
        <f t="shared" si="9"/>
        <v>0.76280000000000003</v>
      </c>
      <c r="U37" s="405">
        <f t="shared" si="10"/>
        <v>0.69030000000000002</v>
      </c>
      <c r="V37" s="405">
        <f t="shared" si="11"/>
        <v>0.76780000000000004</v>
      </c>
      <c r="W37" s="405">
        <f t="shared" si="12"/>
        <v>0.68940000000000001</v>
      </c>
      <c r="X37" s="55">
        <v>2497.69</v>
      </c>
      <c r="Y37" s="56">
        <v>2561.9</v>
      </c>
      <c r="Z37" s="56">
        <v>2498.75</v>
      </c>
      <c r="AA37" s="57">
        <v>2565.86</v>
      </c>
      <c r="AB37" s="31">
        <f t="shared" si="13"/>
        <v>2.66</v>
      </c>
      <c r="AC37" s="218">
        <v>885.68</v>
      </c>
      <c r="AD37" s="219">
        <v>868.98</v>
      </c>
      <c r="AE37" s="219">
        <v>885.68</v>
      </c>
      <c r="AF37" s="220">
        <v>868.98</v>
      </c>
      <c r="AG37" s="31">
        <f t="shared" si="14"/>
        <v>1.89</v>
      </c>
      <c r="AH37" s="218">
        <v>880.58</v>
      </c>
      <c r="AI37" s="219">
        <v>840.65</v>
      </c>
      <c r="AJ37" s="219">
        <v>880.58</v>
      </c>
      <c r="AK37" s="220">
        <v>840.65</v>
      </c>
      <c r="AL37" s="31">
        <f t="shared" si="15"/>
        <v>4.53</v>
      </c>
      <c r="AM37" s="405">
        <f t="shared" si="16"/>
        <v>5.7999999999999996E-3</v>
      </c>
      <c r="AN37" s="405">
        <f t="shared" si="1"/>
        <v>3.2599999999999997E-2</v>
      </c>
      <c r="AO37" s="405">
        <f t="shared" si="2"/>
        <v>5.7999999999999996E-3</v>
      </c>
      <c r="AP37" s="405">
        <f t="shared" si="3"/>
        <v>3.2599999999999997E-2</v>
      </c>
      <c r="AQ37" s="59">
        <v>1766.26</v>
      </c>
      <c r="AR37" s="60">
        <v>1709.63</v>
      </c>
      <c r="AS37" s="60">
        <v>1766.26</v>
      </c>
      <c r="AT37" s="133">
        <v>1709.63</v>
      </c>
      <c r="AU37" s="218">
        <v>1180.01</v>
      </c>
      <c r="AV37" s="219">
        <v>1109.6300000000001</v>
      </c>
      <c r="AW37" s="219">
        <v>1127.6199999999999</v>
      </c>
      <c r="AX37" s="220">
        <v>1050.6300000000001</v>
      </c>
      <c r="AY37" s="31">
        <f t="shared" si="17"/>
        <v>10.96</v>
      </c>
      <c r="AZ37" s="218">
        <v>394.45</v>
      </c>
      <c r="BA37" s="219">
        <v>521.73</v>
      </c>
      <c r="BB37" s="219">
        <v>386.29</v>
      </c>
      <c r="BC37" s="220">
        <v>522.84</v>
      </c>
      <c r="BD37" s="31">
        <f t="shared" si="18"/>
        <v>26.12</v>
      </c>
      <c r="BE37" s="405">
        <f t="shared" si="19"/>
        <v>0.66569999999999996</v>
      </c>
      <c r="BF37" s="405">
        <f t="shared" si="4"/>
        <v>0.52980000000000005</v>
      </c>
      <c r="BG37" s="405">
        <f t="shared" si="5"/>
        <v>0.65739999999999998</v>
      </c>
      <c r="BH37" s="405">
        <f t="shared" si="6"/>
        <v>0.50239999999999996</v>
      </c>
      <c r="BI37" s="62">
        <v>1574.46</v>
      </c>
      <c r="BJ37" s="63">
        <v>1631.36</v>
      </c>
      <c r="BK37" s="63">
        <v>1513.91</v>
      </c>
      <c r="BL37" s="64">
        <v>1573.47</v>
      </c>
      <c r="BM37" s="89">
        <v>2.2726999999999999</v>
      </c>
      <c r="BN37" s="90">
        <v>0.8196</v>
      </c>
      <c r="BO37" s="90">
        <v>0.8196</v>
      </c>
      <c r="BP37" s="91">
        <v>0.8196</v>
      </c>
      <c r="BQ37" s="68" t="s">
        <v>140</v>
      </c>
      <c r="BR37" s="415">
        <v>5219.1099999999997</v>
      </c>
      <c r="BS37" s="69" t="s">
        <v>108</v>
      </c>
      <c r="BT37" s="407">
        <v>4450.78</v>
      </c>
      <c r="BU37" s="70" t="s">
        <v>142</v>
      </c>
      <c r="BV37" s="420" t="s">
        <v>89</v>
      </c>
      <c r="BW37" s="502"/>
      <c r="BX37" s="491"/>
      <c r="BY37" s="491"/>
      <c r="BZ37" s="491"/>
      <c r="CA37" s="491"/>
      <c r="CB37" s="491"/>
      <c r="CC37" s="480"/>
      <c r="CD37" s="477"/>
    </row>
    <row r="38" spans="1:82" ht="30.75" thickBot="1" x14ac:dyDescent="0.3">
      <c r="A38" s="513"/>
      <c r="B38" s="234" t="s">
        <v>59</v>
      </c>
      <c r="C38" s="221" t="s">
        <v>42</v>
      </c>
      <c r="D38" s="502"/>
      <c r="E38" s="490"/>
      <c r="F38" s="469"/>
      <c r="G38" s="467"/>
      <c r="H38" s="50">
        <v>0.55600000000000005</v>
      </c>
      <c r="I38" s="127">
        <v>0.55600000000000005</v>
      </c>
      <c r="J38" s="218">
        <v>1935.13</v>
      </c>
      <c r="K38" s="219">
        <v>1870.79</v>
      </c>
      <c r="L38" s="219">
        <v>1938.29</v>
      </c>
      <c r="M38" s="220">
        <v>1871.26</v>
      </c>
      <c r="N38" s="31">
        <f t="shared" si="7"/>
        <v>3.48</v>
      </c>
      <c r="O38" s="218">
        <v>478.9</v>
      </c>
      <c r="P38" s="219">
        <v>605.78</v>
      </c>
      <c r="Q38" s="219">
        <v>470.85</v>
      </c>
      <c r="R38" s="220">
        <v>608.13</v>
      </c>
      <c r="S38" s="31">
        <f t="shared" si="8"/>
        <v>22.57</v>
      </c>
      <c r="T38" s="405">
        <f t="shared" si="9"/>
        <v>0.75249999999999995</v>
      </c>
      <c r="U38" s="405">
        <f t="shared" si="10"/>
        <v>0.67620000000000002</v>
      </c>
      <c r="V38" s="405">
        <f t="shared" si="11"/>
        <v>0.7571</v>
      </c>
      <c r="W38" s="405">
        <f t="shared" si="12"/>
        <v>0.67500000000000004</v>
      </c>
      <c r="X38" s="55">
        <v>2414.0300000000002</v>
      </c>
      <c r="Y38" s="56">
        <v>2476.5700000000002</v>
      </c>
      <c r="Z38" s="56">
        <v>2409.14</v>
      </c>
      <c r="AA38" s="57">
        <v>2479.39</v>
      </c>
      <c r="AB38" s="31">
        <f t="shared" si="13"/>
        <v>2.83</v>
      </c>
      <c r="AC38" s="218">
        <v>890.77</v>
      </c>
      <c r="AD38" s="219">
        <v>873.33</v>
      </c>
      <c r="AE38" s="219">
        <v>890.77</v>
      </c>
      <c r="AF38" s="220">
        <v>873.33</v>
      </c>
      <c r="AG38" s="31">
        <f t="shared" si="14"/>
        <v>1.96</v>
      </c>
      <c r="AH38" s="218">
        <v>880.58</v>
      </c>
      <c r="AI38" s="219">
        <v>840.65</v>
      </c>
      <c r="AJ38" s="219">
        <v>880.58</v>
      </c>
      <c r="AK38" s="220">
        <v>840.65</v>
      </c>
      <c r="AL38" s="31">
        <f t="shared" si="15"/>
        <v>4.53</v>
      </c>
      <c r="AM38" s="405">
        <f t="shared" si="16"/>
        <v>1.14E-2</v>
      </c>
      <c r="AN38" s="405">
        <f t="shared" si="1"/>
        <v>3.7400000000000003E-2</v>
      </c>
      <c r="AO38" s="405">
        <f t="shared" si="2"/>
        <v>1.14E-2</v>
      </c>
      <c r="AP38" s="405">
        <f t="shared" si="3"/>
        <v>3.7400000000000003E-2</v>
      </c>
      <c r="AQ38" s="128">
        <v>1771.35</v>
      </c>
      <c r="AR38" s="129">
        <v>1713.98</v>
      </c>
      <c r="AS38" s="129">
        <v>1771.35</v>
      </c>
      <c r="AT38" s="130">
        <v>1713.98</v>
      </c>
      <c r="AU38" s="218">
        <v>1113.31</v>
      </c>
      <c r="AV38" s="219">
        <v>1041.48</v>
      </c>
      <c r="AW38" s="219">
        <v>1085.72</v>
      </c>
      <c r="AX38" s="220">
        <v>1011.65</v>
      </c>
      <c r="AY38" s="31">
        <f t="shared" si="17"/>
        <v>9.1300000000000008</v>
      </c>
      <c r="AZ38" s="218">
        <v>478.9</v>
      </c>
      <c r="BA38" s="219">
        <v>605.78</v>
      </c>
      <c r="BB38" s="219">
        <v>470.85</v>
      </c>
      <c r="BC38" s="220">
        <v>608.13</v>
      </c>
      <c r="BD38" s="31">
        <f t="shared" si="18"/>
        <v>22.57</v>
      </c>
      <c r="BE38" s="405">
        <f t="shared" si="19"/>
        <v>0.56979999999999997</v>
      </c>
      <c r="BF38" s="405">
        <f t="shared" si="4"/>
        <v>0.41830000000000001</v>
      </c>
      <c r="BG38" s="405">
        <f t="shared" si="5"/>
        <v>0.56630000000000003</v>
      </c>
      <c r="BH38" s="405">
        <f t="shared" si="6"/>
        <v>0.39889999999999998</v>
      </c>
      <c r="BI38" s="86">
        <v>1592.21</v>
      </c>
      <c r="BJ38" s="87">
        <v>1647.26</v>
      </c>
      <c r="BK38" s="87">
        <v>1556.57</v>
      </c>
      <c r="BL38" s="88">
        <v>1619.78</v>
      </c>
      <c r="BM38" s="89">
        <v>2.2726999999999999</v>
      </c>
      <c r="BN38" s="90">
        <v>0.8196</v>
      </c>
      <c r="BO38" s="90">
        <v>0.8196</v>
      </c>
      <c r="BP38" s="91">
        <v>0.8196</v>
      </c>
      <c r="BQ38" s="68" t="s">
        <v>140</v>
      </c>
      <c r="BR38" s="415">
        <v>5219.1099999999997</v>
      </c>
      <c r="BS38" s="69" t="s">
        <v>108</v>
      </c>
      <c r="BT38" s="407">
        <v>4450.78</v>
      </c>
      <c r="BU38" s="70" t="s">
        <v>89</v>
      </c>
      <c r="BV38" s="420"/>
      <c r="BW38" s="502"/>
      <c r="BX38" s="491"/>
      <c r="BY38" s="491"/>
      <c r="BZ38" s="491"/>
      <c r="CA38" s="491"/>
      <c r="CB38" s="491"/>
      <c r="CC38" s="480"/>
      <c r="CD38" s="477"/>
    </row>
    <row r="39" spans="1:82" ht="30.75" thickBot="1" x14ac:dyDescent="0.3">
      <c r="A39" s="513"/>
      <c r="B39" s="235" t="s">
        <v>57</v>
      </c>
      <c r="C39" s="113" t="s">
        <v>17</v>
      </c>
      <c r="D39" s="511"/>
      <c r="E39" s="490"/>
      <c r="F39" s="470"/>
      <c r="G39" s="467"/>
      <c r="H39" s="50">
        <v>0.52600000000000002</v>
      </c>
      <c r="I39" s="127">
        <v>0.52600000000000002</v>
      </c>
      <c r="J39" s="12">
        <v>1635.27</v>
      </c>
      <c r="K39" s="13">
        <v>1571.27</v>
      </c>
      <c r="L39" s="13">
        <v>1643.85</v>
      </c>
      <c r="M39" s="228">
        <v>1576.48</v>
      </c>
      <c r="N39" s="31">
        <f t="shared" si="7"/>
        <v>4.42</v>
      </c>
      <c r="O39" s="229">
        <v>481.15</v>
      </c>
      <c r="P39" s="230">
        <v>605.05999999999995</v>
      </c>
      <c r="Q39" s="230">
        <v>474</v>
      </c>
      <c r="R39" s="231">
        <v>605.45000000000005</v>
      </c>
      <c r="S39" s="31">
        <f t="shared" si="8"/>
        <v>21.71</v>
      </c>
      <c r="T39" s="405">
        <f t="shared" si="9"/>
        <v>0.70579999999999998</v>
      </c>
      <c r="U39" s="405">
        <f t="shared" si="10"/>
        <v>0.6149</v>
      </c>
      <c r="V39" s="405">
        <f t="shared" si="11"/>
        <v>0.7117</v>
      </c>
      <c r="W39" s="405">
        <f t="shared" si="12"/>
        <v>0.6159</v>
      </c>
      <c r="X39" s="76">
        <v>2116.42</v>
      </c>
      <c r="Y39" s="77">
        <v>2176.33</v>
      </c>
      <c r="Z39" s="77">
        <v>2117.85</v>
      </c>
      <c r="AA39" s="78">
        <v>2181.9299999999998</v>
      </c>
      <c r="AB39" s="31">
        <f t="shared" si="13"/>
        <v>3</v>
      </c>
      <c r="AC39" s="229">
        <v>723.19</v>
      </c>
      <c r="AD39" s="230">
        <v>706.49</v>
      </c>
      <c r="AE39" s="230">
        <v>723.19</v>
      </c>
      <c r="AF39" s="231">
        <v>706.49</v>
      </c>
      <c r="AG39" s="31">
        <f t="shared" si="14"/>
        <v>2.31</v>
      </c>
      <c r="AH39" s="229">
        <v>880.58</v>
      </c>
      <c r="AI39" s="230">
        <v>840.65</v>
      </c>
      <c r="AJ39" s="230">
        <v>880.58</v>
      </c>
      <c r="AK39" s="231">
        <v>840.65</v>
      </c>
      <c r="AL39" s="31">
        <f t="shared" si="15"/>
        <v>4.53</v>
      </c>
      <c r="AM39" s="405">
        <f t="shared" si="16"/>
        <v>0.1787</v>
      </c>
      <c r="AN39" s="405">
        <f t="shared" si="1"/>
        <v>0.15959999999999999</v>
      </c>
      <c r="AO39" s="405">
        <f t="shared" si="2"/>
        <v>0.1787</v>
      </c>
      <c r="AP39" s="405">
        <f t="shared" si="3"/>
        <v>0.15959999999999999</v>
      </c>
      <c r="AQ39" s="192">
        <v>1603.77</v>
      </c>
      <c r="AR39" s="193">
        <v>1547.14</v>
      </c>
      <c r="AS39" s="193">
        <v>1603.77</v>
      </c>
      <c r="AT39" s="194">
        <v>1547.14</v>
      </c>
      <c r="AU39" s="229">
        <v>953.56</v>
      </c>
      <c r="AV39" s="230">
        <v>881.85</v>
      </c>
      <c r="AW39" s="230">
        <v>900.65</v>
      </c>
      <c r="AX39" s="231">
        <v>826.46</v>
      </c>
      <c r="AY39" s="31">
        <f t="shared" si="17"/>
        <v>13.33</v>
      </c>
      <c r="AZ39" s="229">
        <v>481.15</v>
      </c>
      <c r="BA39" s="230">
        <v>605.05999999999995</v>
      </c>
      <c r="BB39" s="230">
        <v>474</v>
      </c>
      <c r="BC39" s="231">
        <v>605.45000000000005</v>
      </c>
      <c r="BD39" s="31">
        <f t="shared" si="18"/>
        <v>21.71</v>
      </c>
      <c r="BE39" s="405">
        <f t="shared" si="19"/>
        <v>0.49540000000000001</v>
      </c>
      <c r="BF39" s="405">
        <f t="shared" si="4"/>
        <v>0.31390000000000001</v>
      </c>
      <c r="BG39" s="405">
        <f t="shared" si="5"/>
        <v>0.47370000000000001</v>
      </c>
      <c r="BH39" s="405">
        <f t="shared" si="6"/>
        <v>0.26740000000000003</v>
      </c>
      <c r="BI39" s="62">
        <v>1434.71</v>
      </c>
      <c r="BJ39" s="63">
        <v>1486.91</v>
      </c>
      <c r="BK39" s="63">
        <v>1374.65</v>
      </c>
      <c r="BL39" s="64">
        <v>1431.91</v>
      </c>
      <c r="BM39" s="142">
        <v>2.2726999999999999</v>
      </c>
      <c r="BN39" s="143">
        <v>0.8196</v>
      </c>
      <c r="BO39" s="143">
        <v>0.8196</v>
      </c>
      <c r="BP39" s="144">
        <v>0.8196</v>
      </c>
      <c r="BQ39" s="92" t="s">
        <v>140</v>
      </c>
      <c r="BR39" s="415">
        <v>5219.1099999999997</v>
      </c>
      <c r="BS39" s="93" t="s">
        <v>108</v>
      </c>
      <c r="BT39" s="407">
        <v>4450.78</v>
      </c>
      <c r="BU39" s="94" t="s">
        <v>89</v>
      </c>
      <c r="BV39" s="408"/>
      <c r="BW39" s="511"/>
      <c r="BX39" s="489"/>
      <c r="BY39" s="489"/>
      <c r="BZ39" s="489"/>
      <c r="CA39" s="489"/>
      <c r="CB39" s="489"/>
      <c r="CC39" s="481"/>
      <c r="CD39" s="478"/>
    </row>
    <row r="40" spans="1:82" ht="60.75" thickBot="1" x14ac:dyDescent="0.3">
      <c r="A40" s="512" t="s">
        <v>61</v>
      </c>
      <c r="B40" s="178" t="s">
        <v>62</v>
      </c>
      <c r="C40" s="148" t="s">
        <v>17</v>
      </c>
      <c r="D40" s="501" t="s">
        <v>78</v>
      </c>
      <c r="E40" s="486" t="s">
        <v>71</v>
      </c>
      <c r="F40" s="468" t="s">
        <v>224</v>
      </c>
      <c r="G40" s="466" t="s">
        <v>209</v>
      </c>
      <c r="H40" s="26">
        <v>0.52600000000000002</v>
      </c>
      <c r="I40" s="123">
        <v>0.52600000000000002</v>
      </c>
      <c r="J40" s="209">
        <v>3284.16</v>
      </c>
      <c r="K40" s="210">
        <v>3241.89</v>
      </c>
      <c r="L40" s="210">
        <v>3297.31</v>
      </c>
      <c r="M40" s="211">
        <v>3251.63</v>
      </c>
      <c r="N40" s="31">
        <f t="shared" si="7"/>
        <v>1.68</v>
      </c>
      <c r="O40" s="209">
        <v>955.22</v>
      </c>
      <c r="P40" s="210">
        <v>1262.44</v>
      </c>
      <c r="Q40" s="210">
        <v>967.89</v>
      </c>
      <c r="R40" s="211">
        <v>1256.58</v>
      </c>
      <c r="S40" s="31">
        <f t="shared" si="8"/>
        <v>24.34</v>
      </c>
      <c r="T40" s="405">
        <f t="shared" si="9"/>
        <v>0.70909999999999995</v>
      </c>
      <c r="U40" s="405">
        <f t="shared" si="10"/>
        <v>0.61060000000000003</v>
      </c>
      <c r="V40" s="405">
        <f t="shared" si="11"/>
        <v>0.70650000000000002</v>
      </c>
      <c r="W40" s="405">
        <f t="shared" si="12"/>
        <v>0.61360000000000003</v>
      </c>
      <c r="X40" s="98">
        <v>4239.38</v>
      </c>
      <c r="Y40" s="99">
        <v>4504.33</v>
      </c>
      <c r="Z40" s="99">
        <v>4265.2</v>
      </c>
      <c r="AA40" s="100">
        <v>4508.21</v>
      </c>
      <c r="AB40" s="31">
        <f t="shared" si="13"/>
        <v>5.96</v>
      </c>
      <c r="AC40" s="209">
        <v>1130.9100000000001</v>
      </c>
      <c r="AD40" s="210">
        <v>1089.56</v>
      </c>
      <c r="AE40" s="210">
        <v>1130.9100000000001</v>
      </c>
      <c r="AF40" s="211">
        <v>1089.56</v>
      </c>
      <c r="AG40" s="31">
        <f t="shared" si="14"/>
        <v>3.66</v>
      </c>
      <c r="AH40" s="209">
        <v>1839.5</v>
      </c>
      <c r="AI40" s="210">
        <v>1716.63</v>
      </c>
      <c r="AJ40" s="210">
        <v>1839.5</v>
      </c>
      <c r="AK40" s="211">
        <v>1716.63</v>
      </c>
      <c r="AL40" s="31">
        <f t="shared" si="15"/>
        <v>6.68</v>
      </c>
      <c r="AM40" s="405">
        <f t="shared" si="16"/>
        <v>0.38519999999999999</v>
      </c>
      <c r="AN40" s="405">
        <f t="shared" si="1"/>
        <v>0.36530000000000001</v>
      </c>
      <c r="AO40" s="405">
        <f t="shared" si="2"/>
        <v>0.38519999999999999</v>
      </c>
      <c r="AP40" s="405">
        <f t="shared" si="3"/>
        <v>0.36530000000000001</v>
      </c>
      <c r="AQ40" s="181">
        <v>2970.41</v>
      </c>
      <c r="AR40" s="182">
        <v>2806.19</v>
      </c>
      <c r="AS40" s="182">
        <v>2970.41</v>
      </c>
      <c r="AT40" s="183">
        <v>2806.19</v>
      </c>
      <c r="AU40" s="209">
        <v>1557.75</v>
      </c>
      <c r="AV40" s="210">
        <v>1566.65</v>
      </c>
      <c r="AW40" s="210">
        <v>1570.9</v>
      </c>
      <c r="AX40" s="211">
        <v>1576.4</v>
      </c>
      <c r="AY40" s="31">
        <f t="shared" si="17"/>
        <v>1.18</v>
      </c>
      <c r="AZ40" s="209">
        <v>887.92</v>
      </c>
      <c r="BA40" s="210">
        <v>1198.56</v>
      </c>
      <c r="BB40" s="210">
        <v>914.36</v>
      </c>
      <c r="BC40" s="211">
        <v>1191.6300000000001</v>
      </c>
      <c r="BD40" s="31">
        <f t="shared" si="18"/>
        <v>25.92</v>
      </c>
      <c r="BE40" s="405">
        <f t="shared" si="19"/>
        <v>0.43</v>
      </c>
      <c r="BF40" s="405">
        <f t="shared" si="4"/>
        <v>0.23499999999999999</v>
      </c>
      <c r="BG40" s="405">
        <f t="shared" si="5"/>
        <v>0.41789999999999999</v>
      </c>
      <c r="BH40" s="405">
        <f t="shared" si="6"/>
        <v>0.24410000000000001</v>
      </c>
      <c r="BI40" s="39">
        <v>2445.67</v>
      </c>
      <c r="BJ40" s="40">
        <v>2765.21</v>
      </c>
      <c r="BK40" s="40">
        <v>2485.2600000000002</v>
      </c>
      <c r="BL40" s="41">
        <v>2768.03</v>
      </c>
      <c r="BM40" s="89">
        <v>0.55879999999999996</v>
      </c>
      <c r="BN40" s="90">
        <v>0.92269999999999996</v>
      </c>
      <c r="BO40" s="90">
        <v>0.55879999999999996</v>
      </c>
      <c r="BP40" s="91">
        <v>0.92269999999999996</v>
      </c>
      <c r="BQ40" s="68" t="s">
        <v>144</v>
      </c>
      <c r="BR40" s="415">
        <v>10313.4</v>
      </c>
      <c r="BS40" s="69" t="s">
        <v>108</v>
      </c>
      <c r="BT40" s="407">
        <v>3776.3</v>
      </c>
      <c r="BU40" s="70" t="s">
        <v>145</v>
      </c>
      <c r="BV40" s="420">
        <v>1263.5999999999999</v>
      </c>
      <c r="BW40" s="501">
        <v>34.33</v>
      </c>
      <c r="BX40" s="488">
        <v>131.47</v>
      </c>
      <c r="BY40" s="488">
        <v>2.44</v>
      </c>
      <c r="BZ40" s="488">
        <v>3.42</v>
      </c>
      <c r="CA40" s="488">
        <v>10.26</v>
      </c>
      <c r="CB40" s="488">
        <v>0</v>
      </c>
      <c r="CC40" s="488">
        <v>68.989999999999995</v>
      </c>
      <c r="CD40" s="486">
        <v>2</v>
      </c>
    </row>
    <row r="41" spans="1:82" ht="30.75" thickBot="1" x14ac:dyDescent="0.3">
      <c r="A41" s="513"/>
      <c r="B41" s="187" t="s">
        <v>64</v>
      </c>
      <c r="C41" s="188" t="s">
        <v>22</v>
      </c>
      <c r="D41" s="502"/>
      <c r="E41" s="490"/>
      <c r="F41" s="469"/>
      <c r="G41" s="467"/>
      <c r="H41" s="50">
        <v>0.52600000000000002</v>
      </c>
      <c r="I41" s="127">
        <v>0.52600000000000002</v>
      </c>
      <c r="J41" s="218">
        <v>3370.67</v>
      </c>
      <c r="K41" s="219">
        <v>3308.8</v>
      </c>
      <c r="L41" s="219">
        <v>3383.82</v>
      </c>
      <c r="M41" s="220">
        <v>3311.41</v>
      </c>
      <c r="N41" s="31">
        <f t="shared" si="7"/>
        <v>2.2200000000000002</v>
      </c>
      <c r="O41" s="218">
        <v>957.61</v>
      </c>
      <c r="P41" s="219">
        <v>1266.8599999999999</v>
      </c>
      <c r="Q41" s="219">
        <v>969.91</v>
      </c>
      <c r="R41" s="220">
        <v>1260.46</v>
      </c>
      <c r="S41" s="31">
        <f t="shared" si="8"/>
        <v>24.41</v>
      </c>
      <c r="T41" s="405">
        <f t="shared" si="9"/>
        <v>0.71589999999999998</v>
      </c>
      <c r="U41" s="405">
        <f t="shared" si="10"/>
        <v>0.61709999999999998</v>
      </c>
      <c r="V41" s="405">
        <f t="shared" si="11"/>
        <v>0.71340000000000003</v>
      </c>
      <c r="W41" s="405">
        <f t="shared" si="12"/>
        <v>0.61939999999999995</v>
      </c>
      <c r="X41" s="55">
        <v>4328.28</v>
      </c>
      <c r="Y41" s="56">
        <v>4575.66</v>
      </c>
      <c r="Z41" s="56">
        <v>4353.7299999999996</v>
      </c>
      <c r="AA41" s="57">
        <v>4571.87</v>
      </c>
      <c r="AB41" s="31">
        <f t="shared" si="13"/>
        <v>5.41</v>
      </c>
      <c r="AC41" s="218">
        <v>1200.23</v>
      </c>
      <c r="AD41" s="219">
        <v>1127.55</v>
      </c>
      <c r="AE41" s="219">
        <v>1200.23</v>
      </c>
      <c r="AF41" s="220">
        <v>1127.55</v>
      </c>
      <c r="AG41" s="31">
        <f t="shared" si="14"/>
        <v>6.06</v>
      </c>
      <c r="AH41" s="218">
        <v>1839.5</v>
      </c>
      <c r="AI41" s="219">
        <v>1716.63</v>
      </c>
      <c r="AJ41" s="219">
        <v>1839.5</v>
      </c>
      <c r="AK41" s="220">
        <v>1716.63</v>
      </c>
      <c r="AL41" s="31">
        <f t="shared" si="15"/>
        <v>6.68</v>
      </c>
      <c r="AM41" s="405">
        <f t="shared" si="16"/>
        <v>0.34749999999999998</v>
      </c>
      <c r="AN41" s="405">
        <f t="shared" si="1"/>
        <v>0.34320000000000001</v>
      </c>
      <c r="AO41" s="405">
        <f t="shared" si="2"/>
        <v>0.34749999999999998</v>
      </c>
      <c r="AP41" s="405">
        <f t="shared" si="3"/>
        <v>0.34320000000000001</v>
      </c>
      <c r="AQ41" s="59">
        <v>3039.73</v>
      </c>
      <c r="AR41" s="60">
        <v>2844.18</v>
      </c>
      <c r="AS41" s="60">
        <v>3039.73</v>
      </c>
      <c r="AT41" s="133">
        <v>2844.18</v>
      </c>
      <c r="AU41" s="218">
        <v>1560.31</v>
      </c>
      <c r="AV41" s="219">
        <v>1576.62</v>
      </c>
      <c r="AW41" s="219">
        <v>1580.58</v>
      </c>
      <c r="AX41" s="220">
        <v>1564.99</v>
      </c>
      <c r="AY41" s="31">
        <f t="shared" si="17"/>
        <v>1.28</v>
      </c>
      <c r="AZ41" s="218">
        <v>957.61</v>
      </c>
      <c r="BA41" s="219">
        <v>1266.8599999999999</v>
      </c>
      <c r="BB41" s="219">
        <v>969.91</v>
      </c>
      <c r="BC41" s="220">
        <v>1260.46</v>
      </c>
      <c r="BD41" s="31">
        <f t="shared" si="18"/>
        <v>24.41</v>
      </c>
      <c r="BE41" s="405">
        <f t="shared" si="19"/>
        <v>0.38629999999999998</v>
      </c>
      <c r="BF41" s="405">
        <f t="shared" si="4"/>
        <v>0.19650000000000001</v>
      </c>
      <c r="BG41" s="405">
        <f t="shared" si="5"/>
        <v>0.38640000000000002</v>
      </c>
      <c r="BH41" s="405">
        <f t="shared" si="6"/>
        <v>0.1946</v>
      </c>
      <c r="BI41" s="62">
        <v>2517.92</v>
      </c>
      <c r="BJ41" s="63">
        <v>2843.48</v>
      </c>
      <c r="BK41" s="63">
        <v>2550.4899999999998</v>
      </c>
      <c r="BL41" s="64">
        <v>2825.45</v>
      </c>
      <c r="BM41" s="65">
        <v>0.55879999999999996</v>
      </c>
      <c r="BN41" s="66">
        <v>0.55879999999999996</v>
      </c>
      <c r="BO41" s="66">
        <v>0.55879999999999996</v>
      </c>
      <c r="BP41" s="199">
        <v>0.92269999999999996</v>
      </c>
      <c r="BQ41" s="200" t="s">
        <v>259</v>
      </c>
      <c r="BR41" s="418">
        <v>12465.2</v>
      </c>
      <c r="BS41" s="205" t="s">
        <v>108</v>
      </c>
      <c r="BT41" s="407">
        <v>3776.3</v>
      </c>
      <c r="BU41" s="202" t="s">
        <v>89</v>
      </c>
      <c r="BV41" s="420"/>
      <c r="BW41" s="502"/>
      <c r="BX41" s="491"/>
      <c r="BY41" s="491"/>
      <c r="BZ41" s="491"/>
      <c r="CA41" s="491"/>
      <c r="CB41" s="491"/>
      <c r="CC41" s="491"/>
      <c r="CD41" s="490"/>
    </row>
    <row r="42" spans="1:82" ht="34.5" customHeight="1" thickBot="1" x14ac:dyDescent="0.3">
      <c r="A42" s="513"/>
      <c r="B42" s="145" t="s">
        <v>63</v>
      </c>
      <c r="C42" s="126" t="s">
        <v>22</v>
      </c>
      <c r="D42" s="502"/>
      <c r="E42" s="490"/>
      <c r="F42" s="469"/>
      <c r="G42" s="467"/>
      <c r="H42" s="50">
        <v>0.52600000000000002</v>
      </c>
      <c r="I42" s="127">
        <v>0.52600000000000002</v>
      </c>
      <c r="J42" s="218">
        <v>2914.92</v>
      </c>
      <c r="K42" s="219">
        <v>2872.65</v>
      </c>
      <c r="L42" s="219">
        <v>2920.89</v>
      </c>
      <c r="M42" s="220">
        <v>2875.21</v>
      </c>
      <c r="N42" s="31">
        <f t="shared" si="7"/>
        <v>1.65</v>
      </c>
      <c r="O42" s="218">
        <v>957.61</v>
      </c>
      <c r="P42" s="219">
        <v>1266.8599999999999</v>
      </c>
      <c r="Q42" s="219">
        <v>969.91</v>
      </c>
      <c r="R42" s="220">
        <v>1260.46</v>
      </c>
      <c r="S42" s="31">
        <f t="shared" si="8"/>
        <v>24.41</v>
      </c>
      <c r="T42" s="405">
        <f t="shared" si="9"/>
        <v>0.67149999999999999</v>
      </c>
      <c r="U42" s="405">
        <f t="shared" si="10"/>
        <v>0.55900000000000005</v>
      </c>
      <c r="V42" s="405">
        <f t="shared" si="11"/>
        <v>0.66790000000000005</v>
      </c>
      <c r="W42" s="405">
        <f t="shared" si="12"/>
        <v>0.56159999999999999</v>
      </c>
      <c r="X42" s="55">
        <v>3872.53</v>
      </c>
      <c r="Y42" s="56">
        <v>4139.51</v>
      </c>
      <c r="Z42" s="56">
        <v>3890.8</v>
      </c>
      <c r="AA42" s="57">
        <v>4135.67</v>
      </c>
      <c r="AB42" s="31">
        <f t="shared" si="13"/>
        <v>6.45</v>
      </c>
      <c r="AC42" s="218">
        <v>987.48</v>
      </c>
      <c r="AD42" s="219">
        <v>946.13</v>
      </c>
      <c r="AE42" s="219">
        <v>987.48</v>
      </c>
      <c r="AF42" s="220">
        <v>946.13</v>
      </c>
      <c r="AG42" s="31">
        <f t="shared" si="14"/>
        <v>4.1900000000000004</v>
      </c>
      <c r="AH42" s="218">
        <v>1839.5</v>
      </c>
      <c r="AI42" s="219">
        <v>1716.63</v>
      </c>
      <c r="AJ42" s="219">
        <v>1839.5</v>
      </c>
      <c r="AK42" s="220">
        <v>1716.63</v>
      </c>
      <c r="AL42" s="31">
        <f t="shared" si="15"/>
        <v>6.68</v>
      </c>
      <c r="AM42" s="405">
        <f t="shared" si="16"/>
        <v>0.4632</v>
      </c>
      <c r="AN42" s="405">
        <f t="shared" si="1"/>
        <v>0.44879999999999998</v>
      </c>
      <c r="AO42" s="405">
        <f t="shared" si="2"/>
        <v>0.4632</v>
      </c>
      <c r="AP42" s="405">
        <f t="shared" si="3"/>
        <v>0.44879999999999998</v>
      </c>
      <c r="AQ42" s="128">
        <v>2826.98</v>
      </c>
      <c r="AR42" s="129">
        <v>2662.76</v>
      </c>
      <c r="AS42" s="129">
        <v>2826.98</v>
      </c>
      <c r="AT42" s="130">
        <v>2662.76</v>
      </c>
      <c r="AU42" s="218">
        <v>1367.97</v>
      </c>
      <c r="AV42" s="219">
        <v>1376.88</v>
      </c>
      <c r="AW42" s="219">
        <v>1373.94</v>
      </c>
      <c r="AX42" s="220">
        <v>1379.44</v>
      </c>
      <c r="AY42" s="31">
        <f t="shared" si="17"/>
        <v>0.83</v>
      </c>
      <c r="AZ42" s="218">
        <v>957.61</v>
      </c>
      <c r="BA42" s="219">
        <v>1266.8599999999999</v>
      </c>
      <c r="BB42" s="219">
        <v>969.91</v>
      </c>
      <c r="BC42" s="220">
        <v>1260.46</v>
      </c>
      <c r="BD42" s="31">
        <f t="shared" si="18"/>
        <v>24.41</v>
      </c>
      <c r="BE42" s="405">
        <f t="shared" si="19"/>
        <v>0.3</v>
      </c>
      <c r="BF42" s="405">
        <f t="shared" si="4"/>
        <v>7.9899999999999999E-2</v>
      </c>
      <c r="BG42" s="405">
        <f t="shared" si="5"/>
        <v>0.29409999999999997</v>
      </c>
      <c r="BH42" s="405">
        <f t="shared" si="6"/>
        <v>8.6300000000000002E-2</v>
      </c>
      <c r="BI42" s="86">
        <v>2325.58</v>
      </c>
      <c r="BJ42" s="87">
        <v>2643.74</v>
      </c>
      <c r="BK42" s="87">
        <v>2343.85</v>
      </c>
      <c r="BL42" s="88">
        <v>2639.9</v>
      </c>
      <c r="BM42" s="65">
        <v>0.55879999999999996</v>
      </c>
      <c r="BN42" s="66">
        <v>0.92269999999999996</v>
      </c>
      <c r="BO42" s="66">
        <v>0.55879999999999996</v>
      </c>
      <c r="BP42" s="199">
        <v>0.92269999999999996</v>
      </c>
      <c r="BQ42" s="200" t="s">
        <v>144</v>
      </c>
      <c r="BR42" s="415">
        <v>10313.4</v>
      </c>
      <c r="BS42" s="205" t="s">
        <v>108</v>
      </c>
      <c r="BT42" s="407">
        <v>3776.3</v>
      </c>
      <c r="BU42" s="70" t="s">
        <v>89</v>
      </c>
      <c r="BV42" s="420"/>
      <c r="BW42" s="502"/>
      <c r="BX42" s="491"/>
      <c r="BY42" s="491"/>
      <c r="BZ42" s="491"/>
      <c r="CA42" s="491"/>
      <c r="CB42" s="491"/>
      <c r="CC42" s="491"/>
      <c r="CD42" s="490"/>
    </row>
    <row r="43" spans="1:82" ht="36.75" customHeight="1" thickBot="1" x14ac:dyDescent="0.3">
      <c r="A43" s="513"/>
      <c r="B43" s="236" t="s">
        <v>61</v>
      </c>
      <c r="C43" s="96" t="s">
        <v>17</v>
      </c>
      <c r="D43" s="511"/>
      <c r="E43" s="490"/>
      <c r="F43" s="470"/>
      <c r="G43" s="467"/>
      <c r="H43" s="50">
        <v>0.52600000000000002</v>
      </c>
      <c r="I43" s="127">
        <v>0.52600000000000002</v>
      </c>
      <c r="J43" s="12">
        <v>3154.44</v>
      </c>
      <c r="K43" s="13">
        <v>3135.87</v>
      </c>
      <c r="L43" s="13">
        <v>3160.41</v>
      </c>
      <c r="M43" s="228">
        <v>3145.61</v>
      </c>
      <c r="N43" s="31">
        <f t="shared" si="7"/>
        <v>0.78</v>
      </c>
      <c r="O43" s="229">
        <v>957.61</v>
      </c>
      <c r="P43" s="230">
        <v>1266.8599999999999</v>
      </c>
      <c r="Q43" s="230">
        <v>969.91</v>
      </c>
      <c r="R43" s="231">
        <v>1260.46</v>
      </c>
      <c r="S43" s="31">
        <f t="shared" si="8"/>
        <v>24.41</v>
      </c>
      <c r="T43" s="405">
        <f t="shared" si="9"/>
        <v>0.69640000000000002</v>
      </c>
      <c r="U43" s="405">
        <f t="shared" si="10"/>
        <v>0.59599999999999997</v>
      </c>
      <c r="V43" s="405">
        <f t="shared" si="11"/>
        <v>0.69310000000000005</v>
      </c>
      <c r="W43" s="405">
        <f t="shared" si="12"/>
        <v>0.59930000000000005</v>
      </c>
      <c r="X43" s="76">
        <v>4112.05</v>
      </c>
      <c r="Y43" s="77">
        <v>4402.7299999999996</v>
      </c>
      <c r="Z43" s="77">
        <v>4130.32</v>
      </c>
      <c r="AA43" s="78">
        <v>4406.07</v>
      </c>
      <c r="AB43" s="31">
        <f t="shared" si="13"/>
        <v>6.67</v>
      </c>
      <c r="AC43" s="229">
        <v>1099.19</v>
      </c>
      <c r="AD43" s="230">
        <v>1046.57</v>
      </c>
      <c r="AE43" s="230">
        <v>1099.19</v>
      </c>
      <c r="AF43" s="231">
        <v>1046.57</v>
      </c>
      <c r="AG43" s="31">
        <f t="shared" si="14"/>
        <v>4.79</v>
      </c>
      <c r="AH43" s="229">
        <v>1839.5</v>
      </c>
      <c r="AI43" s="230">
        <v>1716.63</v>
      </c>
      <c r="AJ43" s="230">
        <v>1839.5</v>
      </c>
      <c r="AK43" s="231">
        <v>1716.63</v>
      </c>
      <c r="AL43" s="31">
        <f t="shared" si="15"/>
        <v>6.68</v>
      </c>
      <c r="AM43" s="405">
        <f t="shared" si="16"/>
        <v>0.40250000000000002</v>
      </c>
      <c r="AN43" s="405">
        <f t="shared" si="1"/>
        <v>0.39029999999999998</v>
      </c>
      <c r="AO43" s="405">
        <f t="shared" si="2"/>
        <v>0.40250000000000002</v>
      </c>
      <c r="AP43" s="405">
        <f t="shared" si="3"/>
        <v>0.39029999999999998</v>
      </c>
      <c r="AQ43" s="192">
        <v>2938.69</v>
      </c>
      <c r="AR43" s="193">
        <v>2763.2</v>
      </c>
      <c r="AS43" s="193">
        <v>2938.69</v>
      </c>
      <c r="AT43" s="194">
        <v>2763.2</v>
      </c>
      <c r="AU43" s="229">
        <v>1450.88</v>
      </c>
      <c r="AV43" s="230">
        <v>1483.48</v>
      </c>
      <c r="AW43" s="230">
        <v>1463.96</v>
      </c>
      <c r="AX43" s="231">
        <v>1478.99</v>
      </c>
      <c r="AY43" s="31">
        <f t="shared" si="17"/>
        <v>2.2000000000000002</v>
      </c>
      <c r="AZ43" s="229">
        <v>957.61</v>
      </c>
      <c r="BA43" s="230">
        <v>1266.8599999999999</v>
      </c>
      <c r="BB43" s="230">
        <v>969.91</v>
      </c>
      <c r="BC43" s="231">
        <v>1260.46</v>
      </c>
      <c r="BD43" s="31">
        <f t="shared" si="18"/>
        <v>24.41</v>
      </c>
      <c r="BE43" s="405">
        <f t="shared" si="19"/>
        <v>0.34</v>
      </c>
      <c r="BF43" s="405">
        <f t="shared" si="4"/>
        <v>0.14599999999999999</v>
      </c>
      <c r="BG43" s="405">
        <f t="shared" si="5"/>
        <v>0.33750000000000002</v>
      </c>
      <c r="BH43" s="405">
        <f t="shared" si="6"/>
        <v>0.14779999999999999</v>
      </c>
      <c r="BI43" s="62">
        <v>2408.4899999999998</v>
      </c>
      <c r="BJ43" s="63">
        <v>2750.34</v>
      </c>
      <c r="BK43" s="63">
        <v>2433.87</v>
      </c>
      <c r="BL43" s="64">
        <v>2739.45</v>
      </c>
      <c r="BM43" s="142">
        <v>0.55879999999999996</v>
      </c>
      <c r="BN43" s="143">
        <v>0.55879999999999996</v>
      </c>
      <c r="BO43" s="143">
        <v>0.55879999999999996</v>
      </c>
      <c r="BP43" s="144">
        <v>0.92269999999999996</v>
      </c>
      <c r="BQ43" s="426" t="s">
        <v>260</v>
      </c>
      <c r="BR43" s="416">
        <v>12465.2</v>
      </c>
      <c r="BS43" s="93" t="s">
        <v>108</v>
      </c>
      <c r="BT43" s="407">
        <v>3776.3</v>
      </c>
      <c r="BU43" s="94" t="s">
        <v>89</v>
      </c>
      <c r="BV43" s="408"/>
      <c r="BW43" s="511"/>
      <c r="BX43" s="489"/>
      <c r="BY43" s="489"/>
      <c r="BZ43" s="489"/>
      <c r="CA43" s="489"/>
      <c r="CB43" s="489"/>
      <c r="CC43" s="489"/>
      <c r="CD43" s="487"/>
    </row>
    <row r="44" spans="1:82" ht="30" customHeight="1" thickBot="1" x14ac:dyDescent="0.3">
      <c r="A44" s="512" t="s">
        <v>65</v>
      </c>
      <c r="B44" s="237" t="s">
        <v>66</v>
      </c>
      <c r="C44" s="238" t="s">
        <v>22</v>
      </c>
      <c r="D44" s="501" t="s">
        <v>77</v>
      </c>
      <c r="E44" s="466" t="s">
        <v>80</v>
      </c>
      <c r="F44" s="468" t="s">
        <v>224</v>
      </c>
      <c r="G44" s="466" t="s">
        <v>209</v>
      </c>
      <c r="H44" s="26">
        <v>0.52600000000000002</v>
      </c>
      <c r="I44" s="123">
        <v>0.52600000000000002</v>
      </c>
      <c r="J44" s="209">
        <v>1947.71</v>
      </c>
      <c r="K44" s="210">
        <v>1736.82</v>
      </c>
      <c r="L44" s="210">
        <v>1911.22</v>
      </c>
      <c r="M44" s="211">
        <v>1762.44</v>
      </c>
      <c r="N44" s="31">
        <f t="shared" si="7"/>
        <v>10.83</v>
      </c>
      <c r="O44" s="209">
        <v>511</v>
      </c>
      <c r="P44" s="210">
        <v>553.1</v>
      </c>
      <c r="Q44" s="210">
        <v>576.91999999999996</v>
      </c>
      <c r="R44" s="211">
        <v>595.41</v>
      </c>
      <c r="S44" s="31">
        <f t="shared" si="8"/>
        <v>14.18</v>
      </c>
      <c r="T44" s="405">
        <f t="shared" si="9"/>
        <v>0.73760000000000003</v>
      </c>
      <c r="U44" s="405">
        <f t="shared" si="10"/>
        <v>0.68149999999999999</v>
      </c>
      <c r="V44" s="405">
        <f t="shared" si="11"/>
        <v>0.69810000000000005</v>
      </c>
      <c r="W44" s="405">
        <f t="shared" si="12"/>
        <v>0.66220000000000001</v>
      </c>
      <c r="X44" s="98">
        <v>2458.71</v>
      </c>
      <c r="Y44" s="99">
        <v>2289.92</v>
      </c>
      <c r="Z44" s="99">
        <v>2488.14</v>
      </c>
      <c r="AA44" s="100">
        <v>2357.85</v>
      </c>
      <c r="AB44" s="31">
        <f t="shared" si="13"/>
        <v>7.97</v>
      </c>
      <c r="AC44" s="209">
        <v>848.41</v>
      </c>
      <c r="AD44" s="210">
        <v>796.67</v>
      </c>
      <c r="AE44" s="210">
        <v>848.41</v>
      </c>
      <c r="AF44" s="211">
        <v>796.67</v>
      </c>
      <c r="AG44" s="31">
        <f t="shared" si="14"/>
        <v>6.1</v>
      </c>
      <c r="AH44" s="209">
        <v>1073.58</v>
      </c>
      <c r="AI44" s="210">
        <v>925.71</v>
      </c>
      <c r="AJ44" s="210">
        <v>1073.58</v>
      </c>
      <c r="AK44" s="211">
        <v>925.71</v>
      </c>
      <c r="AL44" s="31">
        <f t="shared" si="15"/>
        <v>13.77</v>
      </c>
      <c r="AM44" s="405">
        <f t="shared" si="16"/>
        <v>0.2097</v>
      </c>
      <c r="AN44" s="405">
        <f t="shared" si="1"/>
        <v>0.1394</v>
      </c>
      <c r="AO44" s="405">
        <f t="shared" si="2"/>
        <v>0.2097</v>
      </c>
      <c r="AP44" s="405">
        <f t="shared" si="3"/>
        <v>0.1394</v>
      </c>
      <c r="AQ44" s="181">
        <v>1921.99</v>
      </c>
      <c r="AR44" s="182">
        <v>2458.71</v>
      </c>
      <c r="AS44" s="182">
        <v>1921.99</v>
      </c>
      <c r="AT44" s="183">
        <v>2458.71</v>
      </c>
      <c r="AU44" s="209">
        <v>1239.83</v>
      </c>
      <c r="AV44" s="210">
        <v>1115.22</v>
      </c>
      <c r="AW44" s="210">
        <v>1327.05</v>
      </c>
      <c r="AX44" s="211">
        <v>1187.5999999999999</v>
      </c>
      <c r="AY44" s="31">
        <f t="shared" si="17"/>
        <v>15.96</v>
      </c>
      <c r="AZ44" s="209">
        <v>437.04</v>
      </c>
      <c r="BA44" s="210">
        <v>490.25</v>
      </c>
      <c r="BB44" s="210">
        <v>492.4</v>
      </c>
      <c r="BC44" s="211">
        <v>512.95000000000005</v>
      </c>
      <c r="BD44" s="31">
        <f t="shared" si="18"/>
        <v>14.8</v>
      </c>
      <c r="BE44" s="405">
        <f t="shared" si="19"/>
        <v>0.64749999999999996</v>
      </c>
      <c r="BF44" s="405">
        <f t="shared" si="4"/>
        <v>0.56040000000000001</v>
      </c>
      <c r="BG44" s="405">
        <f t="shared" si="5"/>
        <v>0.629</v>
      </c>
      <c r="BH44" s="405">
        <f t="shared" si="6"/>
        <v>0.56810000000000005</v>
      </c>
      <c r="BI44" s="39">
        <v>1676.87</v>
      </c>
      <c r="BJ44" s="40">
        <v>1605.47</v>
      </c>
      <c r="BK44" s="40">
        <v>1819.45</v>
      </c>
      <c r="BL44" s="41">
        <v>1700.55</v>
      </c>
      <c r="BM44" s="89">
        <v>0.95009999999999994</v>
      </c>
      <c r="BN44" s="90">
        <v>0.95009999999999994</v>
      </c>
      <c r="BO44" s="90">
        <v>2.8826999999999998</v>
      </c>
      <c r="BP44" s="91">
        <v>0.95009999999999994</v>
      </c>
      <c r="BQ44" s="68" t="s">
        <v>148</v>
      </c>
      <c r="BR44" s="415">
        <v>8065.74</v>
      </c>
      <c r="BS44" s="69" t="s">
        <v>89</v>
      </c>
      <c r="BT44" s="407"/>
      <c r="BU44" s="70" t="s">
        <v>149</v>
      </c>
      <c r="BV44" s="420">
        <v>1860.3</v>
      </c>
      <c r="BW44" s="501">
        <v>41.99</v>
      </c>
      <c r="BX44" s="488">
        <v>70.569999999999993</v>
      </c>
      <c r="BY44" s="488">
        <v>0</v>
      </c>
      <c r="BZ44" s="488">
        <v>3.88</v>
      </c>
      <c r="CA44" s="488">
        <v>5.68</v>
      </c>
      <c r="CB44" s="488">
        <v>0</v>
      </c>
      <c r="CC44" s="479">
        <v>41.99</v>
      </c>
      <c r="CD44" s="476">
        <v>1</v>
      </c>
    </row>
    <row r="45" spans="1:82" ht="30" customHeight="1" thickBot="1" x14ac:dyDescent="0.3">
      <c r="A45" s="513"/>
      <c r="B45" s="145" t="s">
        <v>67</v>
      </c>
      <c r="C45" s="126" t="s">
        <v>22</v>
      </c>
      <c r="D45" s="502"/>
      <c r="E45" s="467"/>
      <c r="F45" s="469"/>
      <c r="G45" s="467"/>
      <c r="H45" s="50">
        <v>0.52600000000000002</v>
      </c>
      <c r="I45" s="127">
        <v>0.52600000000000002</v>
      </c>
      <c r="J45" s="218">
        <v>1893</v>
      </c>
      <c r="K45" s="219">
        <v>1564.99</v>
      </c>
      <c r="L45" s="219">
        <v>1869.63</v>
      </c>
      <c r="M45" s="220">
        <v>1587.73</v>
      </c>
      <c r="N45" s="31">
        <f t="shared" si="7"/>
        <v>17.329999999999998</v>
      </c>
      <c r="O45" s="218">
        <v>511</v>
      </c>
      <c r="P45" s="219">
        <v>553.1</v>
      </c>
      <c r="Q45" s="219">
        <v>576.91999999999996</v>
      </c>
      <c r="R45" s="220">
        <v>595.41</v>
      </c>
      <c r="S45" s="31">
        <f t="shared" si="8"/>
        <v>14.18</v>
      </c>
      <c r="T45" s="405">
        <f t="shared" si="9"/>
        <v>0.73009999999999997</v>
      </c>
      <c r="U45" s="405">
        <f t="shared" si="10"/>
        <v>0.64659999999999995</v>
      </c>
      <c r="V45" s="405">
        <f t="shared" si="11"/>
        <v>0.69140000000000001</v>
      </c>
      <c r="W45" s="405">
        <f t="shared" si="12"/>
        <v>0.625</v>
      </c>
      <c r="X45" s="55">
        <v>2404</v>
      </c>
      <c r="Y45" s="56">
        <v>2118.09</v>
      </c>
      <c r="Z45" s="56">
        <v>2446.5500000000002</v>
      </c>
      <c r="AA45" s="57">
        <v>2183.14</v>
      </c>
      <c r="AB45" s="31">
        <f t="shared" si="13"/>
        <v>13.43</v>
      </c>
      <c r="AC45" s="218">
        <v>823.1</v>
      </c>
      <c r="AD45" s="219">
        <v>762.73</v>
      </c>
      <c r="AE45" s="219">
        <v>823.1</v>
      </c>
      <c r="AF45" s="220">
        <v>762.73</v>
      </c>
      <c r="AG45" s="31">
        <f t="shared" si="14"/>
        <v>7.33</v>
      </c>
      <c r="AH45" s="218">
        <v>1073.58</v>
      </c>
      <c r="AI45" s="219">
        <v>925.71</v>
      </c>
      <c r="AJ45" s="219">
        <v>1073.58</v>
      </c>
      <c r="AK45" s="220">
        <v>925.71</v>
      </c>
      <c r="AL45" s="31">
        <f t="shared" si="15"/>
        <v>13.77</v>
      </c>
      <c r="AM45" s="405">
        <f t="shared" si="16"/>
        <v>0.23330000000000001</v>
      </c>
      <c r="AN45" s="405">
        <f t="shared" si="1"/>
        <v>0.17610000000000001</v>
      </c>
      <c r="AO45" s="405">
        <f t="shared" si="2"/>
        <v>0.23330000000000001</v>
      </c>
      <c r="AP45" s="405">
        <f t="shared" si="3"/>
        <v>0.17610000000000001</v>
      </c>
      <c r="AQ45" s="59">
        <v>1896.68</v>
      </c>
      <c r="AR45" s="60">
        <v>1688.44</v>
      </c>
      <c r="AS45" s="60">
        <v>1896.68</v>
      </c>
      <c r="AT45" s="133">
        <v>1688.44</v>
      </c>
      <c r="AU45" s="218">
        <v>1264.4100000000001</v>
      </c>
      <c r="AV45" s="219">
        <v>1096.42</v>
      </c>
      <c r="AW45" s="219">
        <v>1375.23</v>
      </c>
      <c r="AX45" s="220">
        <v>1144.99</v>
      </c>
      <c r="AY45" s="31">
        <f t="shared" si="17"/>
        <v>20.27</v>
      </c>
      <c r="AZ45" s="218">
        <v>437.04</v>
      </c>
      <c r="BA45" s="219">
        <v>490.25</v>
      </c>
      <c r="BB45" s="219">
        <v>492.4</v>
      </c>
      <c r="BC45" s="220">
        <v>512.95000000000005</v>
      </c>
      <c r="BD45" s="31">
        <f t="shared" si="18"/>
        <v>14.8</v>
      </c>
      <c r="BE45" s="405">
        <f t="shared" si="19"/>
        <v>0.65439999999999998</v>
      </c>
      <c r="BF45" s="405">
        <f t="shared" si="4"/>
        <v>0.55289999999999995</v>
      </c>
      <c r="BG45" s="405">
        <f t="shared" si="5"/>
        <v>0.64200000000000002</v>
      </c>
      <c r="BH45" s="405">
        <f t="shared" si="6"/>
        <v>0.55200000000000005</v>
      </c>
      <c r="BI45" s="62">
        <v>1701.45</v>
      </c>
      <c r="BJ45" s="63">
        <v>1586.67</v>
      </c>
      <c r="BK45" s="63">
        <v>1867.63</v>
      </c>
      <c r="BL45" s="64">
        <v>1657.94</v>
      </c>
      <c r="BM45" s="89">
        <v>0.95009999999999994</v>
      </c>
      <c r="BN45" s="90">
        <v>0.95009999999999994</v>
      </c>
      <c r="BO45" s="90">
        <v>2.8826999999999998</v>
      </c>
      <c r="BP45" s="91">
        <v>2.8826999999999998</v>
      </c>
      <c r="BQ45" s="68" t="s">
        <v>152</v>
      </c>
      <c r="BR45" s="415">
        <v>7082.04</v>
      </c>
      <c r="BS45" s="69" t="s">
        <v>89</v>
      </c>
      <c r="BT45" s="407"/>
      <c r="BU45" s="70" t="s">
        <v>149</v>
      </c>
      <c r="BV45" s="420">
        <v>1860.3</v>
      </c>
      <c r="BW45" s="502"/>
      <c r="BX45" s="491"/>
      <c r="BY45" s="491"/>
      <c r="BZ45" s="491"/>
      <c r="CA45" s="491"/>
      <c r="CB45" s="491"/>
      <c r="CC45" s="480"/>
      <c r="CD45" s="477"/>
    </row>
    <row r="46" spans="1:82" ht="30" customHeight="1" thickBot="1" x14ac:dyDescent="0.3">
      <c r="A46" s="514"/>
      <c r="B46" s="239" t="s">
        <v>68</v>
      </c>
      <c r="C46" s="240" t="s">
        <v>22</v>
      </c>
      <c r="D46" s="511"/>
      <c r="E46" s="471"/>
      <c r="F46" s="470"/>
      <c r="G46" s="471"/>
      <c r="H46" s="241">
        <v>0.52600000000000002</v>
      </c>
      <c r="I46" s="242">
        <v>0.52600000000000002</v>
      </c>
      <c r="J46" s="229">
        <v>1716.01</v>
      </c>
      <c r="K46" s="230">
        <v>1512.34</v>
      </c>
      <c r="L46" s="230">
        <v>1692.49</v>
      </c>
      <c r="M46" s="231">
        <v>1532.22</v>
      </c>
      <c r="N46" s="31">
        <f t="shared" si="7"/>
        <v>11.87</v>
      </c>
      <c r="O46" s="229">
        <v>511</v>
      </c>
      <c r="P46" s="230">
        <v>553.1</v>
      </c>
      <c r="Q46" s="230">
        <v>576.91999999999996</v>
      </c>
      <c r="R46" s="231">
        <v>595.41</v>
      </c>
      <c r="S46" s="31">
        <f t="shared" si="8"/>
        <v>14.18</v>
      </c>
      <c r="T46" s="405">
        <f t="shared" si="9"/>
        <v>0.70220000000000005</v>
      </c>
      <c r="U46" s="405">
        <f t="shared" si="10"/>
        <v>0.63429999999999997</v>
      </c>
      <c r="V46" s="405">
        <f t="shared" si="11"/>
        <v>0.65910000000000002</v>
      </c>
      <c r="W46" s="405">
        <f t="shared" si="12"/>
        <v>0.61140000000000005</v>
      </c>
      <c r="X46" s="76">
        <v>2227.0100000000002</v>
      </c>
      <c r="Y46" s="77">
        <v>2065.44</v>
      </c>
      <c r="Z46" s="77">
        <v>2269.41</v>
      </c>
      <c r="AA46" s="78">
        <v>2127.63</v>
      </c>
      <c r="AB46" s="31">
        <f t="shared" si="13"/>
        <v>8.99</v>
      </c>
      <c r="AC46" s="229">
        <v>772.19</v>
      </c>
      <c r="AD46" s="230">
        <v>731.54</v>
      </c>
      <c r="AE46" s="230">
        <v>772.19</v>
      </c>
      <c r="AF46" s="231">
        <v>731.54</v>
      </c>
      <c r="AG46" s="31">
        <f t="shared" si="14"/>
        <v>5.26</v>
      </c>
      <c r="AH46" s="229">
        <v>1073.58</v>
      </c>
      <c r="AI46" s="230">
        <v>925.71</v>
      </c>
      <c r="AJ46" s="230">
        <v>1073.58</v>
      </c>
      <c r="AK46" s="231">
        <v>925.71</v>
      </c>
      <c r="AL46" s="31">
        <f t="shared" si="15"/>
        <v>13.77</v>
      </c>
      <c r="AM46" s="405">
        <f t="shared" si="16"/>
        <v>0.28070000000000001</v>
      </c>
      <c r="AN46" s="405">
        <f t="shared" si="1"/>
        <v>0.20979999999999999</v>
      </c>
      <c r="AO46" s="405">
        <f t="shared" si="2"/>
        <v>0.28070000000000001</v>
      </c>
      <c r="AP46" s="405">
        <f t="shared" si="3"/>
        <v>0.20979999999999999</v>
      </c>
      <c r="AQ46" s="80">
        <v>1845.77</v>
      </c>
      <c r="AR46" s="81">
        <v>1657.25</v>
      </c>
      <c r="AS46" s="81">
        <v>1845.77</v>
      </c>
      <c r="AT46" s="115">
        <v>1657.25</v>
      </c>
      <c r="AU46" s="229">
        <v>1146.26</v>
      </c>
      <c r="AV46" s="230">
        <v>1060.28</v>
      </c>
      <c r="AW46" s="230">
        <v>1256.92</v>
      </c>
      <c r="AX46" s="231">
        <v>1105.98</v>
      </c>
      <c r="AY46" s="31">
        <f t="shared" si="17"/>
        <v>15.64</v>
      </c>
      <c r="AZ46" s="229">
        <v>437.04</v>
      </c>
      <c r="BA46" s="230">
        <v>490.25</v>
      </c>
      <c r="BB46" s="230">
        <v>492.4</v>
      </c>
      <c r="BC46" s="231">
        <v>512.95000000000005</v>
      </c>
      <c r="BD46" s="31">
        <f t="shared" si="18"/>
        <v>14.8</v>
      </c>
      <c r="BE46" s="405">
        <f t="shared" si="19"/>
        <v>0.61870000000000003</v>
      </c>
      <c r="BF46" s="405">
        <f t="shared" si="4"/>
        <v>0.53759999999999997</v>
      </c>
      <c r="BG46" s="405">
        <f t="shared" si="5"/>
        <v>0.60819999999999996</v>
      </c>
      <c r="BH46" s="405">
        <f t="shared" si="6"/>
        <v>0.53620000000000001</v>
      </c>
      <c r="BI46" s="223">
        <v>1583.3</v>
      </c>
      <c r="BJ46" s="224">
        <v>1550.53</v>
      </c>
      <c r="BK46" s="224">
        <v>1749.32</v>
      </c>
      <c r="BL46" s="225">
        <v>1618.93</v>
      </c>
      <c r="BM46" s="118">
        <v>0.95009999999999994</v>
      </c>
      <c r="BN46" s="119">
        <v>0.95009999999999994</v>
      </c>
      <c r="BO46" s="119">
        <v>2.8826999999999998</v>
      </c>
      <c r="BP46" s="226">
        <v>2.8826999999999998</v>
      </c>
      <c r="BQ46" s="92" t="s">
        <v>152</v>
      </c>
      <c r="BR46" s="415">
        <v>7082.04</v>
      </c>
      <c r="BS46" s="93" t="s">
        <v>89</v>
      </c>
      <c r="BT46" s="408"/>
      <c r="BU46" s="94" t="s">
        <v>149</v>
      </c>
      <c r="BV46" s="420">
        <v>1860.3</v>
      </c>
      <c r="BW46" s="511"/>
      <c r="BX46" s="489"/>
      <c r="BY46" s="489"/>
      <c r="BZ46" s="489"/>
      <c r="CA46" s="489"/>
      <c r="CB46" s="489"/>
      <c r="CC46" s="481"/>
      <c r="CD46" s="478"/>
    </row>
  </sheetData>
  <mergeCells count="199">
    <mergeCell ref="BE2:BH2"/>
    <mergeCell ref="AY2:AY3"/>
    <mergeCell ref="AZ2:BC2"/>
    <mergeCell ref="BD2:BD3"/>
    <mergeCell ref="J2:M2"/>
    <mergeCell ref="N2:N3"/>
    <mergeCell ref="O2:R2"/>
    <mergeCell ref="S2:S3"/>
    <mergeCell ref="AC2:AF2"/>
    <mergeCell ref="AG2:AG3"/>
    <mergeCell ref="AH2:AK2"/>
    <mergeCell ref="AL2:AL3"/>
    <mergeCell ref="AU2:AX2"/>
    <mergeCell ref="T2:W2"/>
    <mergeCell ref="AM2:AP2"/>
    <mergeCell ref="BM1:BP2"/>
    <mergeCell ref="BW7:BW8"/>
    <mergeCell ref="CB4:CB6"/>
    <mergeCell ref="CA4:CA6"/>
    <mergeCell ref="BZ4:BZ6"/>
    <mergeCell ref="BY4:BY6"/>
    <mergeCell ref="BX4:BX6"/>
    <mergeCell ref="BW4:BW6"/>
    <mergeCell ref="CB7:CB8"/>
    <mergeCell ref="CA7:CA8"/>
    <mergeCell ref="BZ7:BZ8"/>
    <mergeCell ref="BY7:BY8"/>
    <mergeCell ref="BX7:BX8"/>
    <mergeCell ref="BU2:BV2"/>
    <mergeCell ref="BQ2:BT2"/>
    <mergeCell ref="CB17:CB18"/>
    <mergeCell ref="CA17:CA18"/>
    <mergeCell ref="BZ17:BZ18"/>
    <mergeCell ref="BY17:BY18"/>
    <mergeCell ref="BX17:BX18"/>
    <mergeCell ref="BW13:BW14"/>
    <mergeCell ref="CB9:CB12"/>
    <mergeCell ref="CA9:CA12"/>
    <mergeCell ref="BZ9:BZ12"/>
    <mergeCell ref="BY9:BY12"/>
    <mergeCell ref="BX9:BX12"/>
    <mergeCell ref="BW9:BW12"/>
    <mergeCell ref="CB13:CB14"/>
    <mergeCell ref="CA13:CA14"/>
    <mergeCell ref="BZ13:BZ14"/>
    <mergeCell ref="BY13:BY14"/>
    <mergeCell ref="BX13:BX14"/>
    <mergeCell ref="CB20:CB23"/>
    <mergeCell ref="CA20:CA23"/>
    <mergeCell ref="BZ20:BZ23"/>
    <mergeCell ref="BY20:BY23"/>
    <mergeCell ref="BX20:BX23"/>
    <mergeCell ref="BW20:BW23"/>
    <mergeCell ref="CB44:CB46"/>
    <mergeCell ref="CA44:CA46"/>
    <mergeCell ref="BZ44:BZ46"/>
    <mergeCell ref="BY44:BY46"/>
    <mergeCell ref="BX44:BX46"/>
    <mergeCell ref="BW35:BW39"/>
    <mergeCell ref="CB40:CB43"/>
    <mergeCell ref="CA40:CA43"/>
    <mergeCell ref="BZ40:BZ43"/>
    <mergeCell ref="BY40:BY43"/>
    <mergeCell ref="BX40:BX43"/>
    <mergeCell ref="BW40:BW43"/>
    <mergeCell ref="CB35:CB39"/>
    <mergeCell ref="CA35:CA39"/>
    <mergeCell ref="BZ35:BZ39"/>
    <mergeCell ref="BY35:BY39"/>
    <mergeCell ref="BX35:BX39"/>
    <mergeCell ref="CB33:CB34"/>
    <mergeCell ref="CA33:CA34"/>
    <mergeCell ref="BZ33:BZ34"/>
    <mergeCell ref="BY33:BY34"/>
    <mergeCell ref="BX33:BX34"/>
    <mergeCell ref="BW33:BW34"/>
    <mergeCell ref="CA24:CA27"/>
    <mergeCell ref="BZ24:BZ27"/>
    <mergeCell ref="BY24:BY27"/>
    <mergeCell ref="BX24:BX27"/>
    <mergeCell ref="CB28:CB32"/>
    <mergeCell ref="CA28:CA32"/>
    <mergeCell ref="BZ28:BZ32"/>
    <mergeCell ref="BY28:BY32"/>
    <mergeCell ref="BX28:BX32"/>
    <mergeCell ref="A1:B2"/>
    <mergeCell ref="C1:C3"/>
    <mergeCell ref="A4:A6"/>
    <mergeCell ref="A9:A12"/>
    <mergeCell ref="D9:D12"/>
    <mergeCell ref="D4:D6"/>
    <mergeCell ref="D1:E2"/>
    <mergeCell ref="E9:E12"/>
    <mergeCell ref="E4:E6"/>
    <mergeCell ref="D7:D8"/>
    <mergeCell ref="E7:E8"/>
    <mergeCell ref="D17:D18"/>
    <mergeCell ref="E17:E18"/>
    <mergeCell ref="A20:A23"/>
    <mergeCell ref="A13:A14"/>
    <mergeCell ref="A17:A18"/>
    <mergeCell ref="A7:A8"/>
    <mergeCell ref="A15:A16"/>
    <mergeCell ref="D20:D23"/>
    <mergeCell ref="D15:D16"/>
    <mergeCell ref="BX15:BX16"/>
    <mergeCell ref="BW15:BW16"/>
    <mergeCell ref="D33:D34"/>
    <mergeCell ref="E33:E34"/>
    <mergeCell ref="E44:E46"/>
    <mergeCell ref="D44:D46"/>
    <mergeCell ref="A44:A46"/>
    <mergeCell ref="A40:A43"/>
    <mergeCell ref="A35:A39"/>
    <mergeCell ref="D35:D39"/>
    <mergeCell ref="D40:D43"/>
    <mergeCell ref="E35:E39"/>
    <mergeCell ref="E40:E43"/>
    <mergeCell ref="A33:A34"/>
    <mergeCell ref="A24:A27"/>
    <mergeCell ref="A28:A32"/>
    <mergeCell ref="D24:D27"/>
    <mergeCell ref="E24:E27"/>
    <mergeCell ref="BW44:BW46"/>
    <mergeCell ref="F15:F16"/>
    <mergeCell ref="G15:G16"/>
    <mergeCell ref="F17:F18"/>
    <mergeCell ref="F35:F39"/>
    <mergeCell ref="CD7:CD8"/>
    <mergeCell ref="CD9:CD12"/>
    <mergeCell ref="CC9:CC12"/>
    <mergeCell ref="BQ1:BU1"/>
    <mergeCell ref="D28:D32"/>
    <mergeCell ref="E28:E32"/>
    <mergeCell ref="D13:D14"/>
    <mergeCell ref="E13:E14"/>
    <mergeCell ref="X1:BL1"/>
    <mergeCell ref="H1:I2"/>
    <mergeCell ref="AB2:AB3"/>
    <mergeCell ref="AQ2:AT2"/>
    <mergeCell ref="E15:E16"/>
    <mergeCell ref="X2:AA2"/>
    <mergeCell ref="BI2:BL2"/>
    <mergeCell ref="BW24:BW27"/>
    <mergeCell ref="CB24:CB27"/>
    <mergeCell ref="BW28:BW32"/>
    <mergeCell ref="BW17:BW18"/>
    <mergeCell ref="CB15:CB16"/>
    <mergeCell ref="CA15:CA16"/>
    <mergeCell ref="BZ15:BZ16"/>
    <mergeCell ref="BY15:BY16"/>
    <mergeCell ref="E20:E23"/>
    <mergeCell ref="CD44:CD46"/>
    <mergeCell ref="CC44:CC46"/>
    <mergeCell ref="BW1:CD2"/>
    <mergeCell ref="CD33:CD34"/>
    <mergeCell ref="CC33:CC34"/>
    <mergeCell ref="CD35:CD39"/>
    <mergeCell ref="CC35:CC39"/>
    <mergeCell ref="CD40:CD43"/>
    <mergeCell ref="CC40:CC43"/>
    <mergeCell ref="CD20:CD23"/>
    <mergeCell ref="CC20:CC23"/>
    <mergeCell ref="CD24:CD27"/>
    <mergeCell ref="CC24:CC27"/>
    <mergeCell ref="CD28:CD32"/>
    <mergeCell ref="CC28:CC32"/>
    <mergeCell ref="CD13:CD14"/>
    <mergeCell ref="CC13:CC14"/>
    <mergeCell ref="CD15:CD16"/>
    <mergeCell ref="CC15:CC16"/>
    <mergeCell ref="CD17:CD18"/>
    <mergeCell ref="CC17:CC18"/>
    <mergeCell ref="CC7:CC8"/>
    <mergeCell ref="CC4:CC6"/>
    <mergeCell ref="CD4:CD6"/>
    <mergeCell ref="F1:G2"/>
    <mergeCell ref="F4:F6"/>
    <mergeCell ref="G4:G6"/>
    <mergeCell ref="F7:F8"/>
    <mergeCell ref="G7:G8"/>
    <mergeCell ref="F9:F12"/>
    <mergeCell ref="G9:G12"/>
    <mergeCell ref="F13:F14"/>
    <mergeCell ref="G13:G14"/>
    <mergeCell ref="G35:G39"/>
    <mergeCell ref="F40:F43"/>
    <mergeCell ref="G40:G43"/>
    <mergeCell ref="F44:F46"/>
    <mergeCell ref="G44:G46"/>
    <mergeCell ref="G17:G18"/>
    <mergeCell ref="F20:F23"/>
    <mergeCell ref="G20:G23"/>
    <mergeCell ref="F24:F27"/>
    <mergeCell ref="G24:G27"/>
    <mergeCell ref="F28:F32"/>
    <mergeCell ref="G28:G32"/>
    <mergeCell ref="F33:F34"/>
    <mergeCell ref="G33:G34"/>
  </mergeCells>
  <conditionalFormatting sqref="X4">
    <cfRule type="expression" dxfId="87" priority="52">
      <formula>MIN(X4:AA4)=X4</formula>
    </cfRule>
    <cfRule type="expression" dxfId="86" priority="56">
      <formula>MAX(X4:AA4)=X4</formula>
    </cfRule>
  </conditionalFormatting>
  <conditionalFormatting sqref="Y4">
    <cfRule type="expression" dxfId="85" priority="51">
      <formula>MIN(X4:AA4)=Y4</formula>
    </cfRule>
    <cfRule type="expression" dxfId="84" priority="55">
      <formula>MAX(X4:AA4)=Y4</formula>
    </cfRule>
  </conditionalFormatting>
  <conditionalFormatting sqref="Z4">
    <cfRule type="expression" dxfId="83" priority="50">
      <formula>MIN(X4:AA4)=Z4</formula>
    </cfRule>
    <cfRule type="expression" dxfId="82" priority="54">
      <formula>MAX(X4:AA4)=Z4</formula>
    </cfRule>
  </conditionalFormatting>
  <conditionalFormatting sqref="AA4">
    <cfRule type="expression" dxfId="81" priority="49">
      <formula>MIN(X4:AA4)=AA4</formula>
    </cfRule>
    <cfRule type="expression" dxfId="80" priority="53">
      <formula>MAX(X4:AA4)=AA4</formula>
    </cfRule>
  </conditionalFormatting>
  <conditionalFormatting sqref="X5">
    <cfRule type="expression" dxfId="79" priority="44">
      <formula>MIN(X5:AA5)=X5</formula>
    </cfRule>
    <cfRule type="expression" dxfId="78" priority="48">
      <formula>MAX(X5:AA5)=X5</formula>
    </cfRule>
  </conditionalFormatting>
  <conditionalFormatting sqref="Y5">
    <cfRule type="expression" dxfId="77" priority="43">
      <formula>MIN(X5:AA5)=Y5</formula>
    </cfRule>
    <cfRule type="expression" dxfId="76" priority="47">
      <formula>MAX(X5:AA5)=Y5</formula>
    </cfRule>
  </conditionalFormatting>
  <conditionalFormatting sqref="Z5">
    <cfRule type="expression" dxfId="75" priority="42">
      <formula>MIN(X5:AA5)=Z5</formula>
    </cfRule>
    <cfRule type="expression" dxfId="74" priority="46">
      <formula>MAX(X5:AA5)=Z5</formula>
    </cfRule>
  </conditionalFormatting>
  <conditionalFormatting sqref="AA5">
    <cfRule type="expression" dxfId="73" priority="41">
      <formula>MIN(X5:AA5)=AA5</formula>
    </cfRule>
    <cfRule type="expression" dxfId="72" priority="45">
      <formula>MAX(X5:AA5)=AA5</formula>
    </cfRule>
  </conditionalFormatting>
  <conditionalFormatting sqref="X6">
    <cfRule type="expression" dxfId="71" priority="36">
      <formula>MIN(X6:AA6)=X6</formula>
    </cfRule>
    <cfRule type="expression" dxfId="70" priority="40">
      <formula>MAX(X6:AA6)=X6</formula>
    </cfRule>
  </conditionalFormatting>
  <conditionalFormatting sqref="Y6">
    <cfRule type="expression" dxfId="69" priority="35">
      <formula>MIN(X6:AA6)=Y6</formula>
    </cfRule>
    <cfRule type="expression" dxfId="68" priority="39">
      <formula>MAX(X6:AA6)=Y6</formula>
    </cfRule>
  </conditionalFormatting>
  <conditionalFormatting sqref="Z6">
    <cfRule type="expression" dxfId="67" priority="34">
      <formula>MIN(X6:AA6)=Z6</formula>
    </cfRule>
    <cfRule type="expression" dxfId="66" priority="38">
      <formula>MAX(X6:AA6)=Z6</formula>
    </cfRule>
  </conditionalFormatting>
  <conditionalFormatting sqref="AA6">
    <cfRule type="expression" dxfId="65" priority="33">
      <formula>MIN(X6:AA6)=AA6</formula>
    </cfRule>
    <cfRule type="expression" dxfId="64" priority="37">
      <formula>MAX(X6:AA6)=AA6</formula>
    </cfRule>
  </conditionalFormatting>
  <conditionalFormatting sqref="X7:X8">
    <cfRule type="expression" dxfId="63" priority="28">
      <formula>MIN(X7:AA7)=X7</formula>
    </cfRule>
    <cfRule type="expression" dxfId="62" priority="32">
      <formula>MAX(X7:AA7)=X7</formula>
    </cfRule>
  </conditionalFormatting>
  <conditionalFormatting sqref="Y7:Y8">
    <cfRule type="expression" dxfId="61" priority="27">
      <formula>MIN(X7:AA7)=Y7</formula>
    </cfRule>
    <cfRule type="expression" dxfId="60" priority="31">
      <formula>MAX(X7:AA7)=Y7</formula>
    </cfRule>
  </conditionalFormatting>
  <conditionalFormatting sqref="Z7:Z8">
    <cfRule type="expression" dxfId="59" priority="26">
      <formula>MIN(X7:AA7)=Z7</formula>
    </cfRule>
    <cfRule type="expression" dxfId="58" priority="30">
      <formula>MAX(X7:AA7)=Z7</formula>
    </cfRule>
  </conditionalFormatting>
  <conditionalFormatting sqref="AA7:AA8">
    <cfRule type="expression" dxfId="57" priority="25">
      <formula>MIN(X7:AA7)=AA7</formula>
    </cfRule>
    <cfRule type="expression" dxfId="56" priority="29">
      <formula>MAX(X7:AA7)=AA7</formula>
    </cfRule>
  </conditionalFormatting>
  <conditionalFormatting sqref="X13:X46">
    <cfRule type="expression" dxfId="55" priority="20">
      <formula>MIN(X13:AA13)=X13</formula>
    </cfRule>
    <cfRule type="expression" dxfId="54" priority="24">
      <formula>MAX(X13:AA13)=X13</formula>
    </cfRule>
  </conditionalFormatting>
  <conditionalFormatting sqref="Y13:Y46">
    <cfRule type="expression" dxfId="53" priority="19">
      <formula>MIN(X13:AA13)=Y13</formula>
    </cfRule>
    <cfRule type="expression" dxfId="52" priority="23">
      <formula>MAX(X13:AA13)=Y13</formula>
    </cfRule>
  </conditionalFormatting>
  <conditionalFormatting sqref="Z13:Z46">
    <cfRule type="expression" dxfId="51" priority="18">
      <formula>MIN(X13:AA13)=Z13</formula>
    </cfRule>
    <cfRule type="expression" dxfId="50" priority="22">
      <formula>MAX(X13:AA13)=Z13</formula>
    </cfRule>
  </conditionalFormatting>
  <conditionalFormatting sqref="AA13:AA46">
    <cfRule type="expression" dxfId="49" priority="17">
      <formula>MIN(X13:AA13)=AA13</formula>
    </cfRule>
    <cfRule type="expression" dxfId="48" priority="21">
      <formula>MAX(X13:AA13)=AA13</formula>
    </cfRule>
  </conditionalFormatting>
  <conditionalFormatting sqref="X9">
    <cfRule type="expression" dxfId="47" priority="12">
      <formula>MIN(X9:AA9)=X9</formula>
    </cfRule>
    <cfRule type="expression" dxfId="46" priority="16">
      <formula>MAX(X9:AA9)=X9</formula>
    </cfRule>
  </conditionalFormatting>
  <conditionalFormatting sqref="Y9">
    <cfRule type="expression" dxfId="45" priority="11">
      <formula>MIN(X9:AA9)=Y9</formula>
    </cfRule>
    <cfRule type="expression" dxfId="44" priority="15">
      <formula>MAX(X9:AA9)=Y9</formula>
    </cfRule>
  </conditionalFormatting>
  <conditionalFormatting sqref="Z9">
    <cfRule type="expression" dxfId="43" priority="10">
      <formula>MIN(X9:AA9)=Z9</formula>
    </cfRule>
    <cfRule type="expression" dxfId="42" priority="14">
      <formula>MAX(X9:AA9)=Z9</formula>
    </cfRule>
  </conditionalFormatting>
  <conditionalFormatting sqref="AA9">
    <cfRule type="expression" dxfId="41" priority="9">
      <formula>MIN(X9:AA9)=AA9</formula>
    </cfRule>
    <cfRule type="expression" dxfId="40" priority="13">
      <formula>MAX(X9:AA9)=AA9</formula>
    </cfRule>
  </conditionalFormatting>
  <conditionalFormatting sqref="X10:X12">
    <cfRule type="expression" dxfId="39" priority="4">
      <formula>MIN(X10:AA10)=X10</formula>
    </cfRule>
    <cfRule type="expression" dxfId="38" priority="8">
      <formula>MAX(X10:AA10)=X10</formula>
    </cfRule>
  </conditionalFormatting>
  <conditionalFormatting sqref="Y10:Y12">
    <cfRule type="expression" dxfId="37" priority="3">
      <formula>MIN(X10:AA10)=Y10</formula>
    </cfRule>
    <cfRule type="expression" dxfId="36" priority="7">
      <formula>MAX(X10:AA10)=Y10</formula>
    </cfRule>
  </conditionalFormatting>
  <conditionalFormatting sqref="Z10:Z12">
    <cfRule type="expression" dxfId="35" priority="2">
      <formula>MIN(X10:AA10)=Z10</formula>
    </cfRule>
    <cfRule type="expression" dxfId="34" priority="6">
      <formula>MAX(X10:AA10)=Z10</formula>
    </cfRule>
  </conditionalFormatting>
  <conditionalFormatting sqref="AA10:AA12">
    <cfRule type="expression" dxfId="33" priority="1">
      <formula>MIN(X10:AA10)=AA10</formula>
    </cfRule>
    <cfRule type="expression" dxfId="32" priority="5">
      <formula>MAX(X10:AA10)=AA10</formula>
    </cfRule>
  </conditionalFormatting>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CE46"/>
  <sheetViews>
    <sheetView zoomScale="70" zoomScaleNormal="70" workbookViewId="0">
      <pane xSplit="3" ySplit="3" topLeftCell="D4" activePane="bottomRight" state="frozen"/>
      <selection pane="topRight" activeCell="D1" sqref="D1"/>
      <selection pane="bottomLeft" activeCell="A4" sqref="A4"/>
      <selection pane="bottomRight" activeCell="BU44" sqref="BU44"/>
    </sheetView>
  </sheetViews>
  <sheetFormatPr baseColWidth="10" defaultColWidth="11.42578125" defaultRowHeight="15" x14ac:dyDescent="0.25"/>
  <cols>
    <col min="1" max="2" width="18.5703125" style="3" customWidth="1"/>
    <col min="3" max="3" width="8.5703125" style="3" customWidth="1"/>
    <col min="4" max="4" width="15.42578125" style="3" bestFit="1" customWidth="1"/>
    <col min="5" max="5" width="24.140625" style="3" customWidth="1"/>
    <col min="6" max="7" width="24.140625" style="243" customWidth="1"/>
    <col min="8" max="8" width="8.5703125" style="3" customWidth="1"/>
    <col min="9" max="9" width="8.5703125" style="3" bestFit="1" customWidth="1"/>
    <col min="10" max="13" width="12.140625" style="212" customWidth="1"/>
    <col min="14" max="14" width="11.85546875" style="212" customWidth="1"/>
    <col min="15" max="18" width="12.140625" style="212" customWidth="1"/>
    <col min="19" max="23" width="11.85546875" style="212" customWidth="1"/>
    <col min="24" max="27" width="9" style="3" bestFit="1" customWidth="1"/>
    <col min="28" max="28" width="11.85546875" style="212" customWidth="1"/>
    <col min="29" max="32" width="12.140625" style="212" customWidth="1"/>
    <col min="33" max="33" width="11.85546875" style="212" customWidth="1"/>
    <col min="34" max="37" width="12.140625" style="212" customWidth="1"/>
    <col min="38" max="38" width="11.85546875" style="212" customWidth="1"/>
    <col min="39" max="42" width="12.7109375" style="212" customWidth="1"/>
    <col min="43" max="46" width="9" style="3" customWidth="1"/>
    <col min="47" max="50" width="9" style="212" customWidth="1"/>
    <col min="51" max="51" width="11.85546875" style="212" customWidth="1"/>
    <col min="52" max="55" width="9" style="212" customWidth="1"/>
    <col min="56" max="56" width="11.85546875" style="212" customWidth="1"/>
    <col min="57" max="60" width="13.42578125" style="212" customWidth="1"/>
    <col min="61" max="62" width="9" style="3" bestFit="1" customWidth="1"/>
    <col min="63" max="63" width="9.5703125" style="3" bestFit="1" customWidth="1"/>
    <col min="64" max="64" width="9" style="3" bestFit="1" customWidth="1"/>
    <col min="65" max="68" width="9" style="3" customWidth="1"/>
    <col min="69" max="69" width="35.7109375" style="243" customWidth="1"/>
    <col min="70" max="70" width="19.140625" style="413" customWidth="1"/>
    <col min="71" max="71" width="35.7109375" style="243" customWidth="1"/>
    <col min="72" max="72" width="20.5703125" style="413" customWidth="1"/>
    <col min="73" max="73" width="35.7109375" style="243" customWidth="1"/>
    <col min="74" max="74" width="17.85546875" style="413" customWidth="1"/>
    <col min="75" max="80" width="11.42578125" style="3"/>
    <col min="81" max="81" width="15.85546875" style="3" bestFit="1" customWidth="1"/>
    <col min="82" max="82" width="13.85546875" style="3" customWidth="1"/>
    <col min="83" max="83" width="10.5703125" style="3" customWidth="1"/>
    <col min="84" max="16384" width="11.42578125" style="3"/>
  </cols>
  <sheetData>
    <row r="1" spans="1:83" ht="15.75" thickBot="1" x14ac:dyDescent="0.3">
      <c r="A1" s="472" t="s">
        <v>0</v>
      </c>
      <c r="B1" s="473"/>
      <c r="C1" s="515" t="s">
        <v>39</v>
      </c>
      <c r="D1" s="472" t="s">
        <v>1</v>
      </c>
      <c r="E1" s="473"/>
      <c r="F1" s="472" t="s">
        <v>210</v>
      </c>
      <c r="G1" s="473"/>
      <c r="H1" s="472" t="s">
        <v>94</v>
      </c>
      <c r="I1" s="473"/>
      <c r="J1" s="1"/>
      <c r="K1" s="1"/>
      <c r="L1" s="1"/>
      <c r="M1" s="1"/>
      <c r="N1" s="1"/>
      <c r="O1" s="1"/>
      <c r="P1" s="1"/>
      <c r="Q1" s="1"/>
      <c r="R1" s="1"/>
      <c r="S1" s="1"/>
      <c r="T1" s="1"/>
      <c r="U1" s="1"/>
      <c r="V1" s="1"/>
      <c r="W1" s="1"/>
      <c r="X1" s="472" t="s">
        <v>6</v>
      </c>
      <c r="Y1" s="497"/>
      <c r="Z1" s="497"/>
      <c r="AA1" s="497"/>
      <c r="AB1" s="488"/>
      <c r="AC1" s="488"/>
      <c r="AD1" s="488"/>
      <c r="AE1" s="488"/>
      <c r="AF1" s="488"/>
      <c r="AG1" s="488"/>
      <c r="AH1" s="488"/>
      <c r="AI1" s="488"/>
      <c r="AJ1" s="488"/>
      <c r="AK1" s="488"/>
      <c r="AL1" s="488"/>
      <c r="AM1" s="488"/>
      <c r="AN1" s="488"/>
      <c r="AO1" s="488"/>
      <c r="AP1" s="488"/>
      <c r="AQ1" s="497"/>
      <c r="AR1" s="497"/>
      <c r="AS1" s="497"/>
      <c r="AT1" s="497"/>
      <c r="AU1" s="497"/>
      <c r="AV1" s="497"/>
      <c r="AW1" s="497"/>
      <c r="AX1" s="497"/>
      <c r="AY1" s="497"/>
      <c r="AZ1" s="497"/>
      <c r="BA1" s="497"/>
      <c r="BB1" s="497"/>
      <c r="BC1" s="497"/>
      <c r="BD1" s="497"/>
      <c r="BE1" s="497"/>
      <c r="BF1" s="497"/>
      <c r="BG1" s="497"/>
      <c r="BH1" s="497"/>
      <c r="BI1" s="497"/>
      <c r="BJ1" s="497"/>
      <c r="BK1" s="497"/>
      <c r="BL1" s="503"/>
      <c r="BM1" s="482" t="s">
        <v>226</v>
      </c>
      <c r="BN1" s="483"/>
      <c r="BO1" s="483"/>
      <c r="BP1" s="476"/>
      <c r="BQ1" s="540" t="s">
        <v>95</v>
      </c>
      <c r="BR1" s="541"/>
      <c r="BS1" s="542"/>
      <c r="BT1" s="543"/>
      <c r="BU1" s="544"/>
      <c r="BV1" s="419"/>
      <c r="BW1" s="482" t="s">
        <v>201</v>
      </c>
      <c r="BX1" s="483"/>
      <c r="BY1" s="483"/>
      <c r="BZ1" s="483"/>
      <c r="CA1" s="483"/>
      <c r="CB1" s="483"/>
      <c r="CC1" s="483"/>
      <c r="CD1" s="483"/>
      <c r="CE1" s="476"/>
    </row>
    <row r="2" spans="1:83" ht="27" customHeight="1" x14ac:dyDescent="0.25">
      <c r="A2" s="474"/>
      <c r="B2" s="475"/>
      <c r="C2" s="516"/>
      <c r="D2" s="474"/>
      <c r="E2" s="475"/>
      <c r="F2" s="474"/>
      <c r="G2" s="475"/>
      <c r="H2" s="474"/>
      <c r="I2" s="475"/>
      <c r="J2" s="506" t="s">
        <v>227</v>
      </c>
      <c r="K2" s="507"/>
      <c r="L2" s="507"/>
      <c r="M2" s="508"/>
      <c r="N2" s="528" t="s">
        <v>96</v>
      </c>
      <c r="O2" s="506" t="s">
        <v>228</v>
      </c>
      <c r="P2" s="507"/>
      <c r="Q2" s="507"/>
      <c r="R2" s="508"/>
      <c r="S2" s="528" t="s">
        <v>96</v>
      </c>
      <c r="T2" s="506" t="s">
        <v>238</v>
      </c>
      <c r="U2" s="507"/>
      <c r="V2" s="507"/>
      <c r="W2" s="508"/>
      <c r="X2" s="509" t="s">
        <v>233</v>
      </c>
      <c r="Y2" s="494"/>
      <c r="Z2" s="494"/>
      <c r="AA2" s="510"/>
      <c r="AB2" s="528" t="s">
        <v>96</v>
      </c>
      <c r="AC2" s="506" t="s">
        <v>229</v>
      </c>
      <c r="AD2" s="507"/>
      <c r="AE2" s="507"/>
      <c r="AF2" s="508"/>
      <c r="AG2" s="528" t="s">
        <v>96</v>
      </c>
      <c r="AH2" s="506" t="s">
        <v>230</v>
      </c>
      <c r="AI2" s="507"/>
      <c r="AJ2" s="507"/>
      <c r="AK2" s="508"/>
      <c r="AL2" s="528" t="s">
        <v>96</v>
      </c>
      <c r="AM2" s="506" t="s">
        <v>239</v>
      </c>
      <c r="AN2" s="507"/>
      <c r="AO2" s="507"/>
      <c r="AP2" s="508"/>
      <c r="AQ2" s="506" t="s">
        <v>234</v>
      </c>
      <c r="AR2" s="507"/>
      <c r="AS2" s="507"/>
      <c r="AT2" s="508"/>
      <c r="AU2" s="530" t="s">
        <v>231</v>
      </c>
      <c r="AV2" s="531"/>
      <c r="AW2" s="531"/>
      <c r="AX2" s="532"/>
      <c r="AY2" s="528" t="s">
        <v>96</v>
      </c>
      <c r="AZ2" s="530" t="s">
        <v>232</v>
      </c>
      <c r="BA2" s="531"/>
      <c r="BB2" s="531"/>
      <c r="BC2" s="532"/>
      <c r="BD2" s="528" t="s">
        <v>96</v>
      </c>
      <c r="BE2" s="506" t="s">
        <v>240</v>
      </c>
      <c r="BF2" s="507"/>
      <c r="BG2" s="507"/>
      <c r="BH2" s="508"/>
      <c r="BI2" s="509" t="s">
        <v>235</v>
      </c>
      <c r="BJ2" s="494"/>
      <c r="BK2" s="494"/>
      <c r="BL2" s="510"/>
      <c r="BM2" s="520"/>
      <c r="BN2" s="521"/>
      <c r="BO2" s="521"/>
      <c r="BP2" s="522"/>
      <c r="BQ2" s="545" t="s">
        <v>98</v>
      </c>
      <c r="BR2" s="546"/>
      <c r="BS2" s="547"/>
      <c r="BT2" s="423"/>
      <c r="BU2" s="244" t="s">
        <v>99</v>
      </c>
      <c r="BV2" s="407"/>
      <c r="BW2" s="520"/>
      <c r="BX2" s="521"/>
      <c r="BY2" s="521"/>
      <c r="BZ2" s="521"/>
      <c r="CA2" s="521"/>
      <c r="CB2" s="521"/>
      <c r="CC2" s="521"/>
      <c r="CD2" s="521"/>
      <c r="CE2" s="522"/>
    </row>
    <row r="3" spans="1:83" ht="30.75" thickBot="1" x14ac:dyDescent="0.3">
      <c r="A3" s="4" t="s">
        <v>2</v>
      </c>
      <c r="B3" s="5" t="s">
        <v>3</v>
      </c>
      <c r="C3" s="517"/>
      <c r="D3" s="4" t="s">
        <v>4</v>
      </c>
      <c r="E3" s="5" t="s">
        <v>5</v>
      </c>
      <c r="F3" s="6" t="s">
        <v>4</v>
      </c>
      <c r="G3" s="7" t="s">
        <v>5</v>
      </c>
      <c r="H3" s="4" t="s">
        <v>4</v>
      </c>
      <c r="I3" s="5" t="s">
        <v>5</v>
      </c>
      <c r="J3" s="4" t="s">
        <v>7</v>
      </c>
      <c r="K3" s="11" t="s">
        <v>8</v>
      </c>
      <c r="L3" s="11" t="s">
        <v>9</v>
      </c>
      <c r="M3" s="5" t="s">
        <v>10</v>
      </c>
      <c r="N3" s="533"/>
      <c r="O3" s="4" t="s">
        <v>7</v>
      </c>
      <c r="P3" s="11" t="s">
        <v>8</v>
      </c>
      <c r="Q3" s="11" t="s">
        <v>9</v>
      </c>
      <c r="R3" s="5" t="s">
        <v>10</v>
      </c>
      <c r="S3" s="533"/>
      <c r="T3" s="4" t="s">
        <v>7</v>
      </c>
      <c r="U3" s="397" t="s">
        <v>8</v>
      </c>
      <c r="V3" s="397" t="s">
        <v>9</v>
      </c>
      <c r="W3" s="398" t="s">
        <v>10</v>
      </c>
      <c r="X3" s="4" t="s">
        <v>7</v>
      </c>
      <c r="Y3" s="11" t="s">
        <v>8</v>
      </c>
      <c r="Z3" s="11" t="s">
        <v>9</v>
      </c>
      <c r="AA3" s="15" t="s">
        <v>10</v>
      </c>
      <c r="AB3" s="533"/>
      <c r="AC3" s="4" t="s">
        <v>7</v>
      </c>
      <c r="AD3" s="11" t="s">
        <v>8</v>
      </c>
      <c r="AE3" s="11" t="s">
        <v>9</v>
      </c>
      <c r="AF3" s="5" t="s">
        <v>10</v>
      </c>
      <c r="AG3" s="533"/>
      <c r="AH3" s="4" t="s">
        <v>7</v>
      </c>
      <c r="AI3" s="11" t="s">
        <v>8</v>
      </c>
      <c r="AJ3" s="11" t="s">
        <v>9</v>
      </c>
      <c r="AK3" s="5" t="s">
        <v>10</v>
      </c>
      <c r="AL3" s="533"/>
      <c r="AM3" s="4" t="s">
        <v>7</v>
      </c>
      <c r="AN3" s="397" t="s">
        <v>8</v>
      </c>
      <c r="AO3" s="397" t="s">
        <v>9</v>
      </c>
      <c r="AP3" s="398" t="s">
        <v>10</v>
      </c>
      <c r="AQ3" s="4" t="s">
        <v>7</v>
      </c>
      <c r="AR3" s="11" t="s">
        <v>8</v>
      </c>
      <c r="AS3" s="11" t="s">
        <v>9</v>
      </c>
      <c r="AT3" s="5" t="s">
        <v>10</v>
      </c>
      <c r="AU3" s="229" t="s">
        <v>7</v>
      </c>
      <c r="AV3" s="230" t="s">
        <v>8</v>
      </c>
      <c r="AW3" s="230" t="s">
        <v>9</v>
      </c>
      <c r="AX3" s="245" t="s">
        <v>10</v>
      </c>
      <c r="AY3" s="533"/>
      <c r="AZ3" s="229" t="s">
        <v>7</v>
      </c>
      <c r="BA3" s="230" t="s">
        <v>8</v>
      </c>
      <c r="BB3" s="230" t="s">
        <v>9</v>
      </c>
      <c r="BC3" s="245" t="s">
        <v>10</v>
      </c>
      <c r="BD3" s="533"/>
      <c r="BE3" s="4" t="s">
        <v>7</v>
      </c>
      <c r="BF3" s="397" t="s">
        <v>8</v>
      </c>
      <c r="BG3" s="397" t="s">
        <v>9</v>
      </c>
      <c r="BH3" s="398" t="s">
        <v>10</v>
      </c>
      <c r="BI3" s="4" t="s">
        <v>7</v>
      </c>
      <c r="BJ3" s="11" t="s">
        <v>8</v>
      </c>
      <c r="BK3" s="11" t="s">
        <v>9</v>
      </c>
      <c r="BL3" s="15" t="s">
        <v>10</v>
      </c>
      <c r="BM3" s="4" t="s">
        <v>7</v>
      </c>
      <c r="BN3" s="16" t="s">
        <v>8</v>
      </c>
      <c r="BO3" s="16" t="s">
        <v>9</v>
      </c>
      <c r="BP3" s="17" t="s">
        <v>10</v>
      </c>
      <c r="BQ3" s="6" t="s">
        <v>101</v>
      </c>
      <c r="BR3" s="409" t="s">
        <v>241</v>
      </c>
      <c r="BS3" s="18" t="s">
        <v>5</v>
      </c>
      <c r="BT3" s="409" t="s">
        <v>242</v>
      </c>
      <c r="BU3" s="7" t="s">
        <v>102</v>
      </c>
      <c r="BV3" s="416" t="s">
        <v>243</v>
      </c>
      <c r="BW3" s="20" t="s">
        <v>5</v>
      </c>
      <c r="BX3" s="21" t="s">
        <v>4</v>
      </c>
      <c r="BY3" s="21" t="s">
        <v>197</v>
      </c>
      <c r="BZ3" s="21" t="s">
        <v>198</v>
      </c>
      <c r="CA3" s="21" t="s">
        <v>199</v>
      </c>
      <c r="CB3" s="21" t="s">
        <v>200</v>
      </c>
      <c r="CC3" s="22" t="s">
        <v>207</v>
      </c>
      <c r="CD3" s="246" t="s">
        <v>205</v>
      </c>
      <c r="CE3" s="23" t="s">
        <v>206</v>
      </c>
    </row>
    <row r="4" spans="1:83" ht="15.75" thickBot="1" x14ac:dyDescent="0.3">
      <c r="A4" s="537" t="s">
        <v>11</v>
      </c>
      <c r="B4" s="247" t="s">
        <v>15</v>
      </c>
      <c r="C4" s="248">
        <v>1</v>
      </c>
      <c r="D4" s="501" t="s">
        <v>86</v>
      </c>
      <c r="E4" s="486" t="s">
        <v>75</v>
      </c>
      <c r="F4" s="468" t="s">
        <v>211</v>
      </c>
      <c r="G4" s="466" t="s">
        <v>209</v>
      </c>
      <c r="H4" s="26">
        <v>0.90900000000000003</v>
      </c>
      <c r="I4" s="123">
        <v>0.90900000000000003</v>
      </c>
      <c r="J4" s="35">
        <v>249.97</v>
      </c>
      <c r="K4" s="35">
        <v>131.66999999999999</v>
      </c>
      <c r="L4" s="35">
        <v>248.08</v>
      </c>
      <c r="M4" s="35">
        <v>133.87</v>
      </c>
      <c r="N4" s="31">
        <f>IF(OR(AND(MAX(J4:M4)&gt;0,MIN(J4:M4)&lt;0),AND(MAX(J4:M4)&lt;0,MIN(J4:M4)&gt;0)),(ABS(MIN(J4:M4))/(ABS(MIN(J4:M4))+ABS(MAX(J4:M4)))*100),IF(AND(MAX(J4:M4)&lt;0,MIN(J4:M4)&lt;0),ROUND(((ABS(MIN(J4:M4))-ABS(MAX(J4:M4)))/ABS(MIN(J4:M4)))*100,2),IF(AND(MAX(J4:M4)&gt;0,MIN(J4:M4)&gt;0),ROUND(((MAX(J4:M4)-MIN(J4:M4))/MAX(J4:M4))*100,2),"")))</f>
        <v>47.33</v>
      </c>
      <c r="O4" s="35">
        <v>1213.18</v>
      </c>
      <c r="P4" s="35">
        <v>1858.68</v>
      </c>
      <c r="Q4" s="35">
        <v>1152.6400000000001</v>
      </c>
      <c r="R4" s="35">
        <v>1854.58</v>
      </c>
      <c r="S4" s="31">
        <f>IF(OR(AND(MAX(O4:R4)&gt;0,MIN(O4:R4)&lt;0),AND(MAX(O4:R4)&lt;0,MIN(O4:R4)&gt;0)),(ABS(MIN(O4:R4))/(ABS(MIN(O4:R4))+ABS(MAX(O4:R4)))*100),IF(AND(MAX(O4:R4)&lt;0,MIN(O4:R4)&lt;0),ROUND(((ABS(MIN(O4:R4))-ABS(MAX(O4:R4)))/ABS(MIN(O4:R4)))*100,2),IF(AND(MAX(O4:R4)&gt;0,MIN(O4:R4)&gt;0),ROUND(((MAX(O4:R4)-MIN(O4:R4))/MAX(O4:R4))*100,2),"")))</f>
        <v>37.99</v>
      </c>
      <c r="T4" s="405">
        <f>IF(OR(AND(J4&lt;0,O4&gt;0),AND(J4&gt;0,O4&lt;0)),ROUND(MAX(J4,O4)/(ABS(J4)+ABS(O4)),4),IF(AND(J4&lt;0,O4&lt;0),ROUND((ABS(MIN(J4,O4))-ABS(MAX(J4,O4)))/ABS(MIN(J4,O4)),4),IF(AND(J4&gt;0,O4&gt;0),ROUND((MAX(J4,O4)-MIN(J4,O4))/MAX(J4,O4),4),"")))</f>
        <v>0.79400000000000004</v>
      </c>
      <c r="U4" s="405">
        <f t="shared" ref="U4:W4" si="0">IF(OR(AND(K4&lt;0,P4&gt;0),AND(K4&gt;0,P4&lt;0)),ROUND(MAX(K4,P4)/(ABS(K4)+ABS(P4)),4),IF(AND(K4&lt;0,P4&lt;0),ROUND((ABS(MIN(K4,P4))-ABS(MAX(K4,P4)))/ABS(MIN(K4,P4)),4),IF(AND(K4&gt;0,P4&gt;0),ROUND((MAX(K4,P4)-MIN(K4,P4))/MAX(K4,P4),4),"")))</f>
        <v>0.92920000000000003</v>
      </c>
      <c r="V4" s="405">
        <f t="shared" si="0"/>
        <v>0.78480000000000005</v>
      </c>
      <c r="W4" s="405">
        <f t="shared" si="0"/>
        <v>0.92779999999999996</v>
      </c>
      <c r="X4" s="32">
        <v>1463.15</v>
      </c>
      <c r="Y4" s="33">
        <v>1990.35</v>
      </c>
      <c r="Z4" s="33">
        <v>1400.72</v>
      </c>
      <c r="AA4" s="34">
        <v>1988.45</v>
      </c>
      <c r="AB4" s="31">
        <f>IF(OR(AND(MAX(X4:AA4)&gt;0,MIN(X4:AA4)&lt;0),AND(MAX(X4:AA4)&lt;0,MIN(X4:AA4)&gt;0)),(ABS(MIN(X4:AA4))/(ABS(MIN(X4:AA4))+ABS(MAX(X4:AA4)))*100),IF(AND(MAX(X4:AA4)&lt;0,MIN(X4:AA4)&lt;0),ROUND(((ABS(MIN(X4:AA4))-ABS(MAX(X4:AA4)))/ABS(MIN(X4:AA4)))*100,2),IF(AND(MAX(X4:AA4)&gt;0,MIN(X4:AA4)&gt;0),ROUND(((MAX(X4:AA4)-MIN(X4:AA4))/MAX(X4:AA4))*100,2),"")))</f>
        <v>29.62</v>
      </c>
      <c r="AC4" s="35">
        <v>442.57</v>
      </c>
      <c r="AD4" s="35">
        <v>406.97</v>
      </c>
      <c r="AE4" s="35">
        <v>442.57</v>
      </c>
      <c r="AF4" s="35">
        <v>406.97</v>
      </c>
      <c r="AG4" s="31">
        <f>IF(OR(AND(MAX(AC4:AF4)&gt;0,MIN(AC4:AF4)&lt;0),AND(MAX(AC4:AF4)&lt;0,MIN(AC4:AF4)&gt;0)),(ABS(MIN(AC4:AF4))/(ABS(MIN(AC4:AF4))+ABS(MAX(AC4:AF4)))*100),IF(AND(MAX(AC4:AF4)&lt;0,MIN(AC4:AF4)&lt;0),ROUND(((ABS(MIN(AC4:AF4))-ABS(MAX(AC4:AF4)))/ABS(MIN(AC4:AF4)))*100,2),IF(AND(MAX(AC4:AF4)&gt;0,MIN(AC4:AF4)&gt;0),ROUND(((MAX(AC4:AF4)-MIN(AC4:AF4))/MAX(AC4:AF4))*100,2),"")))</f>
        <v>8.0399999999999991</v>
      </c>
      <c r="AH4" s="35">
        <v>2439.4299999999998</v>
      </c>
      <c r="AI4" s="35">
        <v>2239.09</v>
      </c>
      <c r="AJ4" s="35">
        <v>2439.4299999999998</v>
      </c>
      <c r="AK4" s="35">
        <v>2239.09</v>
      </c>
      <c r="AL4" s="31">
        <f>IF(OR(AND(MAX(AH4:AK4)&gt;0,MIN(AH4:AK4)&lt;0),AND(MAX(AH4:AK4)&lt;0,MIN(AH4:AK4)&gt;0)),(ABS(MIN(AH4:AK4))/(ABS(MIN(AH4:AK4))+ABS(MAX(AH4:AK4)))*100),IF(AND(MAX(AH4:AK4)&lt;0,MIN(AH4:AK4)&lt;0),ROUND(((ABS(MIN(AH4:AK4))-ABS(MAX(AH4:AK4)))/ABS(MIN(AH4:AK4)))*100,2),IF(AND(MAX(AH4:AK4)&gt;0,MIN(AH4:AK4)&gt;0),ROUND(((MAX(AH4:AK4)-MIN(AH4:AK4))/MAX(AH4:AK4))*100,2),"")))</f>
        <v>8.2100000000000009</v>
      </c>
      <c r="AM4" s="405">
        <f>IF(OR(AND(AC4&lt;0,AH4&gt;0),AND(AC4&gt;0,AH4&lt;0)),ROUND(MAX(AC4,AH4)/(ABS(AC4)+ABS(AH4)),4),IF(AND(AC4&lt;0,AH4&lt;0),ROUND((ABS(MIN(AC4,AH4))-ABS(MAX(AC4,AH4)))/ABS(MIN(AC4,AH4)),4),IF(AND(AC4&gt;0,AH4&gt;0),ROUND((MAX(AC4,AH4)-MIN(AC4,AH4))/MAX(AC4,AH4),4),"")))</f>
        <v>0.81859999999999999</v>
      </c>
      <c r="AN4" s="405">
        <f t="shared" ref="AN4:AN46" si="1">IF(OR(AND(AD4&lt;0,AI4&gt;0),AND(AD4&gt;0,AI4&lt;0)),ROUND(MAX(AD4,AI4)/(ABS(AD4)+ABS(AI4)),4),IF(AND(AD4&lt;0,AI4&lt;0),ROUND((ABS(MIN(AD4,AI4))-ABS(MAX(AD4,AI4)))/ABS(MIN(AD4,AI4)),4),IF(AND(AD4&gt;0,AI4&gt;0),ROUND((MAX(AD4,AI4)-MIN(AD4,AI4))/MAX(AD4,AI4),4),"")))</f>
        <v>0.81820000000000004</v>
      </c>
      <c r="AO4" s="405">
        <f t="shared" ref="AO4:AO46" si="2">IF(OR(AND(AE4&lt;0,AJ4&gt;0),AND(AE4&gt;0,AJ4&lt;0)),ROUND(MAX(AE4,AJ4)/(ABS(AE4)+ABS(AJ4)),4),IF(AND(AE4&lt;0,AJ4&lt;0),ROUND((ABS(MIN(AE4,AJ4))-ABS(MAX(AE4,AJ4)))/ABS(MIN(AE4,AJ4)),4),IF(AND(AE4&gt;0,AJ4&gt;0),ROUND((MAX(AE4,AJ4)-MIN(AE4,AJ4))/MAX(AE4,AJ4),4),"")))</f>
        <v>0.81859999999999999</v>
      </c>
      <c r="AP4" s="405">
        <f t="shared" ref="AP4:AP46" si="3">IF(OR(AND(AF4&lt;0,AK4&gt;0),AND(AF4&gt;0,AK4&lt;0)),ROUND(MAX(AF4,AK4)/(ABS(AF4)+ABS(AK4)),4),IF(AND(AF4&lt;0,AK4&lt;0),ROUND((ABS(MIN(AF4,AK4))-ABS(MAX(AF4,AK4)))/ABS(MIN(AF4,AK4)),4),IF(AND(AF4&gt;0,AK4&gt;0),ROUND((MAX(AF4,AK4)-MIN(AF4,AK4))/MAX(AF4,AK4),4),"")))</f>
        <v>0.81820000000000004</v>
      </c>
      <c r="AQ4" s="36">
        <v>2882</v>
      </c>
      <c r="AR4" s="37">
        <v>2646.06</v>
      </c>
      <c r="AS4" s="37">
        <v>2882</v>
      </c>
      <c r="AT4" s="249">
        <v>2646.06</v>
      </c>
      <c r="AU4" s="124"/>
      <c r="AV4" s="29"/>
      <c r="AW4" s="29"/>
      <c r="AX4" s="97"/>
      <c r="AY4" s="31" t="str">
        <f>IF(OR(AND(MAX(AU4:AX4)&gt;0,MIN(AU4:AX4)&lt;0),AND(MAX(AU4:AX4)&lt;0,MIN(AU4:AX4)&gt;0)),(ABS(MIN(AU4:AX4))/(ABS(MIN(AU4:AX4))+ABS(MAX(AU4:AX4)))*100),IF(AND(MAX(AU4:AX4)&lt;0,MIN(AU4:AX4)&lt;0),ROUND(((ABS(MIN(AU4:AX4))-ABS(MAX(AU4:AX4)))/ABS(MIN(AU4:AX4)))*100,2),IF(AND(MAX(AU4:AX4)&gt;0,MIN(AU4:AX4)&gt;0),ROUND(((MAX(AU4:AX4)-MIN(AU4:AX4))/MAX(AU4:AX4))*100,2),"")))</f>
        <v/>
      </c>
      <c r="AZ4" s="124"/>
      <c r="BA4" s="29"/>
      <c r="BB4" s="29"/>
      <c r="BC4" s="97"/>
      <c r="BD4" s="31" t="str">
        <f>IF(OR(AND(MAX(AZ4:BC4)&gt;0,MIN(AZ4:BC4)&lt;0),AND(MAX(AZ4:BC4)&lt;0,MIN(AZ4:BC4)&gt;0)),(ABS(MIN(AZ4:BC4))/(ABS(MIN(AZ4:BC4))+ABS(MAX(AZ4:BC4)))*100),IF(AND(MAX(AZ4:BC4)&lt;0,MIN(AZ4:BC4)&lt;0),ROUND(((ABS(MIN(AZ4:BC4))-ABS(MAX(AZ4:BC4)))/ABS(MIN(AZ4:BC4)))*100,2),IF(AND(MAX(AZ4:BC4)&gt;0,MIN(AZ4:BC4)&gt;0),ROUND(((MAX(AZ4:BC4)-MIN(AZ4:BC4))/MAX(AZ4:BC4))*100,2),"")))</f>
        <v/>
      </c>
      <c r="BE4" s="405" t="str">
        <f>IF(OR(AND(AU4&lt;0,AZ4&gt;0),AND(AU4&gt;0,AZ4&lt;0)),ROUND(MAX(AU4,AZ4)/(ABS(AU4)+ABS(AZ4)),4),IF(AND(AU4&lt;0,AZ4&lt;0),ROUND((ABS(MIN(AU4,AZ4))-ABS(MAX(AU4,AZ4)))/ABS(MIN(AU4,AZ4)),4),IF(AND(AU4&gt;0,AZ4&gt;0),ROUND((MAX(AU4,AZ4)-MIN(AU4,AZ4))/MAX(AU4,AZ4),4),"")))</f>
        <v/>
      </c>
      <c r="BF4" s="405" t="str">
        <f t="shared" ref="BF4:BF46" si="4">IF(OR(AND(AV4&lt;0,BA4&gt;0),AND(AV4&gt;0,BA4&lt;0)),ROUND(MAX(AV4,BA4)/(ABS(AV4)+ABS(BA4)),4),IF(AND(AV4&lt;0,BA4&lt;0),ROUND((ABS(MIN(AV4,BA4))-ABS(MAX(AV4,BA4)))/ABS(MIN(AV4,BA4)),4),IF(AND(AV4&gt;0,BA4&gt;0),ROUND((MAX(AV4,BA4)-MIN(AV4,BA4))/MAX(AV4,BA4),4),"")))</f>
        <v/>
      </c>
      <c r="BG4" s="405" t="str">
        <f t="shared" ref="BG4:BG46" si="5">IF(OR(AND(AW4&lt;0,BB4&gt;0),AND(AW4&gt;0,BB4&lt;0)),ROUND(MAX(AW4,BB4)/(ABS(AW4)+ABS(BB4)),4),IF(AND(AW4&lt;0,BB4&lt;0),ROUND((ABS(MIN(AW4,BB4))-ABS(MAX(AW4,BB4)))/ABS(MIN(AW4,BB4)),4),IF(AND(AW4&gt;0,BB4&gt;0),ROUND((MAX(AW4,BB4)-MIN(AW4,BB4))/MAX(AW4,BB4),4),"")))</f>
        <v/>
      </c>
      <c r="BH4" s="405" t="str">
        <f t="shared" ref="BH4:BH46" si="6">IF(OR(AND(AX4&lt;0,BC4&gt;0),AND(AX4&gt;0,BC4&lt;0)),ROUND(MAX(AX4,BC4)/(ABS(AX4)+ABS(BC4)),4),IF(AND(AX4&lt;0,BC4&lt;0),ROUND((ABS(MIN(AX4,BC4))-ABS(MAX(AX4,BC4)))/ABS(MIN(AX4,BC4)),4),IF(AND(AX4&gt;0,BC4&gt;0),ROUND((MAX(AX4,BC4)-MIN(AX4,BC4))/MAX(AX4,BC4),4),"")))</f>
        <v/>
      </c>
      <c r="BI4" s="86" t="s">
        <v>89</v>
      </c>
      <c r="BJ4" s="87" t="s">
        <v>89</v>
      </c>
      <c r="BK4" s="87" t="s">
        <v>89</v>
      </c>
      <c r="BL4" s="88" t="s">
        <v>89</v>
      </c>
      <c r="BM4" s="42">
        <v>2.9912999999999998</v>
      </c>
      <c r="BN4" s="43">
        <v>2.9910000000000001</v>
      </c>
      <c r="BO4" s="43">
        <v>2.9910000000000001</v>
      </c>
      <c r="BP4" s="44">
        <v>2.9910000000000001</v>
      </c>
      <c r="BQ4" s="45" t="s">
        <v>89</v>
      </c>
      <c r="BR4" s="414"/>
      <c r="BS4" s="46" t="s">
        <v>89</v>
      </c>
      <c r="BT4" s="410"/>
      <c r="BU4" s="47" t="s">
        <v>89</v>
      </c>
      <c r="BV4" s="419"/>
      <c r="BW4" s="501">
        <v>65.69</v>
      </c>
      <c r="BX4" s="488">
        <v>160.05000000000001</v>
      </c>
      <c r="BY4" s="488">
        <v>1.9</v>
      </c>
      <c r="BZ4" s="488">
        <v>7.64</v>
      </c>
      <c r="CA4" s="488">
        <v>10.88</v>
      </c>
      <c r="CB4" s="488">
        <v>0.72</v>
      </c>
      <c r="CC4" s="488">
        <v>62.08</v>
      </c>
      <c r="CD4" s="534">
        <v>2</v>
      </c>
      <c r="CE4" s="476">
        <v>2</v>
      </c>
    </row>
    <row r="5" spans="1:83" ht="60.75" thickBot="1" x14ac:dyDescent="0.3">
      <c r="A5" s="538"/>
      <c r="B5" s="250" t="s">
        <v>12</v>
      </c>
      <c r="C5" s="251" t="s">
        <v>13</v>
      </c>
      <c r="D5" s="502"/>
      <c r="E5" s="490"/>
      <c r="F5" s="469"/>
      <c r="G5" s="467"/>
      <c r="H5" s="50">
        <v>0.47599999999999998</v>
      </c>
      <c r="I5" s="127">
        <v>0.47599999999999998</v>
      </c>
      <c r="J5" s="58">
        <v>7980.6</v>
      </c>
      <c r="K5" s="58">
        <v>7669.7</v>
      </c>
      <c r="L5" s="58">
        <v>7979.96</v>
      </c>
      <c r="M5" s="58">
        <v>7672.21</v>
      </c>
      <c r="N5" s="31">
        <f t="shared" ref="N5:N46" si="7">IF(OR(AND(MAX(J5:M5)&gt;0,MIN(J5:M5)&lt;0),AND(MAX(J5:M5)&lt;0,MIN(J5:M5)&gt;0)),(ABS(MIN(J5:M5))/(ABS(MIN(J5:M5))+ABS(MAX(J5:M5)))*100),IF(AND(MAX(J5:M5)&lt;0,MIN(J5:M5)&lt;0),ROUND(((ABS(MIN(J5:M5))-ABS(MAX(J5:M5)))/ABS(MIN(J5:M5)))*100,2),IF(AND(MAX(J5:M5)&gt;0,MIN(J5:M5)&gt;0),ROUND(((MAX(J5:M5)-MIN(J5:M5))/MAX(J5:M5))*100,2),"")))</f>
        <v>3.9</v>
      </c>
      <c r="O5" s="58">
        <v>1213.18</v>
      </c>
      <c r="P5" s="58">
        <v>1858.68</v>
      </c>
      <c r="Q5" s="58">
        <v>1152.6400000000001</v>
      </c>
      <c r="R5" s="58">
        <v>1854.58</v>
      </c>
      <c r="S5" s="31">
        <f t="shared" ref="S5:S46" si="8">IF(OR(AND(MAX(O5:R5)&gt;0,MIN(O5:R5)&lt;0),AND(MAX(O5:R5)&lt;0,MIN(O5:R5)&gt;0)),(ABS(MIN(O5:R5))/(ABS(MIN(O5:R5))+ABS(MAX(O5:R5)))*100),IF(AND(MAX(O5:R5)&lt;0,MIN(O5:R5)&lt;0),ROUND(((ABS(MIN(O5:R5))-ABS(MAX(O5:R5)))/ABS(MIN(O5:R5)))*100,2),IF(AND(MAX(O5:R5)&gt;0,MIN(O5:R5)&gt;0),ROUND(((MAX(O5:R5)-MIN(O5:R5))/MAX(O5:R5))*100,2),"")))</f>
        <v>37.99</v>
      </c>
      <c r="T5" s="405">
        <f t="shared" ref="T5:T46" si="9">IF(OR(AND(J5&lt;0,O5&gt;0),AND(J5&gt;0,O5&lt;0)),ROUND(MAX(J5,O5)/(ABS(J5)+ABS(O5)),4),IF(AND(J5&lt;0,O5&lt;0),ROUND((ABS(MIN(J5,O5))-ABS(MAX(J5,O5)))/ABS(MIN(J5,O5)),4),IF(AND(J5&gt;0,O5&gt;0),ROUND((MAX(J5,O5)-MIN(J5,O5))/MAX(J5,O5),4),"")))</f>
        <v>0.84799999999999998</v>
      </c>
      <c r="U5" s="405">
        <f t="shared" ref="U5:U46" si="10">IF(OR(AND(K5&lt;0,P5&gt;0),AND(K5&gt;0,P5&lt;0)),ROUND(MAX(K5,P5)/(ABS(K5)+ABS(P5)),4),IF(AND(K5&lt;0,P5&lt;0),ROUND((ABS(MIN(K5,P5))-ABS(MAX(K5,P5)))/ABS(MIN(K5,P5)),4),IF(AND(K5&gt;0,P5&gt;0),ROUND((MAX(K5,P5)-MIN(K5,P5))/MAX(K5,P5),4),"")))</f>
        <v>0.75770000000000004</v>
      </c>
      <c r="V5" s="405">
        <f t="shared" ref="V5:V46" si="11">IF(OR(AND(L5&lt;0,Q5&gt;0),AND(L5&gt;0,Q5&lt;0)),ROUND(MAX(L5,Q5)/(ABS(L5)+ABS(Q5)),4),IF(AND(L5&lt;0,Q5&lt;0),ROUND((ABS(MIN(L5,Q5))-ABS(MAX(L5,Q5)))/ABS(MIN(L5,Q5)),4),IF(AND(L5&gt;0,Q5&gt;0),ROUND((MAX(L5,Q5)-MIN(L5,Q5))/MAX(L5,Q5),4),"")))</f>
        <v>0.85560000000000003</v>
      </c>
      <c r="W5" s="405">
        <f t="shared" ref="W5:W46" si="12">IF(OR(AND(M5&lt;0,R5&gt;0),AND(M5&gt;0,R5&lt;0)),ROUND(MAX(M5,R5)/(ABS(M5)+ABS(R5)),4),IF(AND(M5&lt;0,R5&lt;0),ROUND((ABS(MIN(M5,R5))-ABS(MAX(M5,R5)))/ABS(MIN(M5,R5)),4),IF(AND(M5&gt;0,R5&gt;0),ROUND((MAX(M5,R5)-MIN(M5,R5))/MAX(M5,R5),4),"")))</f>
        <v>0.75829999999999997</v>
      </c>
      <c r="X5" s="55">
        <v>9193.7800000000007</v>
      </c>
      <c r="Y5" s="56">
        <v>9528.3799999999992</v>
      </c>
      <c r="Z5" s="56">
        <v>9132.6</v>
      </c>
      <c r="AA5" s="57">
        <v>9526.7900000000009</v>
      </c>
      <c r="AB5" s="31">
        <f t="shared" ref="AB5:AB46" si="13">IF(OR(AND(MAX(X5:AA5)&gt;0,MIN(X5:AA5)&lt;0),AND(MAX(X5:AA5)&lt;0,MIN(X5:AA5)&gt;0)),(ABS(MIN(X5:AA5))/(ABS(MIN(X5:AA5))+ABS(MAX(X5:AA5)))*100),IF(AND(MAX(X5:AA5)&lt;0,MIN(X5:AA5)&lt;0),ROUND(((ABS(MIN(X5:AA5))-ABS(MAX(X5:AA5)))/ABS(MIN(X5:AA5)))*100,2),IF(AND(MAX(X5:AA5)&gt;0,MIN(X5:AA5)&gt;0),ROUND(((MAX(X5:AA5)-MIN(X5:AA5))/MAX(X5:AA5))*100,2),"")))</f>
        <v>4.1500000000000004</v>
      </c>
      <c r="AC5" s="58">
        <v>2409.34</v>
      </c>
      <c r="AD5" s="58">
        <v>2356.6999999999998</v>
      </c>
      <c r="AE5" s="58">
        <v>2409.34</v>
      </c>
      <c r="AF5" s="58">
        <v>2356.6999999999998</v>
      </c>
      <c r="AG5" s="31">
        <f t="shared" ref="AG5:AG46" si="14">IF(OR(AND(MAX(AC5:AF5)&gt;0,MIN(AC5:AF5)&lt;0),AND(MAX(AC5:AF5)&lt;0,MIN(AC5:AF5)&gt;0)),(ABS(MIN(AC5:AF5))/(ABS(MIN(AC5:AF5))+ABS(MAX(AC5:AF5)))*100),IF(AND(MAX(AC5:AF5)&lt;0,MIN(AC5:AF5)&lt;0),ROUND(((ABS(MIN(AC5:AF5))-ABS(MAX(AC5:AF5)))/ABS(MIN(AC5:AF5)))*100,2),IF(AND(MAX(AC5:AF5)&gt;0,MIN(AC5:AF5)&gt;0),ROUND(((MAX(AC5:AF5)-MIN(AC5:AF5))/MAX(AC5:AF5))*100,2),"")))</f>
        <v>2.1800000000000002</v>
      </c>
      <c r="AH5" s="58">
        <v>2439.4299999999998</v>
      </c>
      <c r="AI5" s="58">
        <v>2239.09</v>
      </c>
      <c r="AJ5" s="58">
        <v>2439.4299999999998</v>
      </c>
      <c r="AK5" s="58">
        <v>2239.09</v>
      </c>
      <c r="AL5" s="31">
        <f t="shared" ref="AL5:AL46" si="15">IF(OR(AND(MAX(AH5:AK5)&gt;0,MIN(AH5:AK5)&lt;0),AND(MAX(AH5:AK5)&lt;0,MIN(AH5:AK5)&gt;0)),(ABS(MIN(AH5:AK5))/(ABS(MIN(AH5:AK5))+ABS(MAX(AH5:AK5)))*100),IF(AND(MAX(AH5:AK5)&lt;0,MIN(AH5:AK5)&lt;0),ROUND(((ABS(MIN(AH5:AK5))-ABS(MAX(AH5:AK5)))/ABS(MIN(AH5:AK5)))*100,2),IF(AND(MAX(AH5:AK5)&gt;0,MIN(AH5:AK5)&gt;0),ROUND(((MAX(AH5:AK5)-MIN(AH5:AK5))/MAX(AH5:AK5))*100,2),"")))</f>
        <v>8.2100000000000009</v>
      </c>
      <c r="AM5" s="405">
        <f t="shared" ref="AM5:AM46" si="16">IF(OR(AND(AC5&lt;0,AH5&gt;0),AND(AC5&gt;0,AH5&lt;0)),ROUND(MAX(AC5,AH5)/(ABS(AC5)+ABS(AH5)),4),IF(AND(AC5&lt;0,AH5&lt;0),ROUND((ABS(MIN(AC5,AH5))-ABS(MAX(AC5,AH5)))/ABS(MIN(AC5,AH5)),4),IF(AND(AC5&gt;0,AH5&gt;0),ROUND((MAX(AC5,AH5)-MIN(AC5,AH5))/MAX(AC5,AH5),4),"")))</f>
        <v>1.23E-2</v>
      </c>
      <c r="AN5" s="405">
        <f t="shared" si="1"/>
        <v>4.99E-2</v>
      </c>
      <c r="AO5" s="405">
        <f t="shared" si="2"/>
        <v>1.23E-2</v>
      </c>
      <c r="AP5" s="405">
        <f t="shared" si="3"/>
        <v>4.99E-2</v>
      </c>
      <c r="AQ5" s="59">
        <v>4848.7700000000004</v>
      </c>
      <c r="AR5" s="60">
        <v>4595.79</v>
      </c>
      <c r="AS5" s="60">
        <v>4848.7700000000004</v>
      </c>
      <c r="AT5" s="133">
        <v>4595.79</v>
      </c>
      <c r="AU5" s="116">
        <v>2958.89</v>
      </c>
      <c r="AV5" s="53">
        <v>2909.91</v>
      </c>
      <c r="AW5" s="53">
        <v>2959.1</v>
      </c>
      <c r="AX5" s="117">
        <v>2910.72</v>
      </c>
      <c r="AY5" s="31">
        <f t="shared" ref="AY5:AY46" si="17">IF(OR(AND(MAX(AU5:AX5)&gt;0,MIN(AU5:AX5)&lt;0),AND(MAX(AU5:AX5)&lt;0,MIN(AU5:AX5)&gt;0)),(ABS(MIN(AU5:AX5))/(ABS(MIN(AU5:AX5))+ABS(MAX(AU5:AX5)))*100),IF(AND(MAX(AU5:AX5)&lt;0,MIN(AU5:AX5)&lt;0),ROUND(((ABS(MIN(AU5:AX5))-ABS(MAX(AU5:AX5)))/ABS(MIN(AU5:AX5)))*100,2),IF(AND(MAX(AU5:AX5)&gt;0,MIN(AU5:AX5)&gt;0),ROUND(((MAX(AU5:AX5)-MIN(AU5:AX5))/MAX(AU5:AX5))*100,2),"")))</f>
        <v>1.66</v>
      </c>
      <c r="AZ5" s="116">
        <v>995.21</v>
      </c>
      <c r="BA5" s="53">
        <v>1659.17</v>
      </c>
      <c r="BB5" s="53">
        <v>967.53</v>
      </c>
      <c r="BC5" s="117">
        <v>1656.98</v>
      </c>
      <c r="BD5" s="31">
        <f t="shared" ref="BD5:BD46" si="18">IF(OR(AND(MAX(AZ5:BC5)&gt;0,MIN(AZ5:BC5)&lt;0),AND(MAX(AZ5:BC5)&lt;0,MIN(AZ5:BC5)&gt;0)),(ABS(MIN(AZ5:BC5))/(ABS(MIN(AZ5:BC5))+ABS(MAX(AZ5:BC5)))*100),IF(AND(MAX(AZ5:BC5)&lt;0,MIN(AZ5:BC5)&lt;0),ROUND(((ABS(MIN(AZ5:BC5))-ABS(MAX(AZ5:BC5)))/ABS(MIN(AZ5:BC5)))*100,2),IF(AND(MAX(AZ5:BC5)&gt;0,MIN(AZ5:BC5)&gt;0),ROUND(((MAX(AZ5:BC5)-MIN(AZ5:BC5))/MAX(AZ5:BC5))*100,2),"")))</f>
        <v>41.69</v>
      </c>
      <c r="BE5" s="405">
        <f t="shared" ref="BE5:BE46" si="19">IF(OR(AND(AU5&lt;0,AZ5&gt;0),AND(AU5&gt;0,AZ5&lt;0)),ROUND(MAX(AU5,AZ5)/(ABS(AU5)+ABS(AZ5)),4),IF(AND(AU5&lt;0,AZ5&lt;0),ROUND((ABS(MIN(AU5,AZ5))-ABS(MAX(AU5,AZ5)))/ABS(MIN(AU5,AZ5)),4),IF(AND(AU5&gt;0,AZ5&gt;0),ROUND((MAX(AU5,AZ5)-MIN(AU5,AZ5))/MAX(AU5,AZ5),4),"")))</f>
        <v>0.66369999999999996</v>
      </c>
      <c r="BF5" s="405">
        <f t="shared" si="4"/>
        <v>0.42980000000000002</v>
      </c>
      <c r="BG5" s="405">
        <f t="shared" si="5"/>
        <v>0.67300000000000004</v>
      </c>
      <c r="BH5" s="405">
        <f>IF(OR(AND(AX5&lt;0,BC5&gt;0),AND(AX5&gt;0,BC5&lt;0)),ROUND(MAX(AX5,BC5)/(ABS(AX5)+ABS(BC5)),4),IF(AND(AX5&lt;0,BC5&lt;0),ROUND((ABS(MIN(AX5,BC5))-ABS(MAX(AX5,BC5)))/ABS(MIN(AX5,BC5)),4),IF(AND(AX5&gt;0,BC5&gt;0),ROUND((MAX(AX5,BC5)-MIN(AX5,BC5))/MAX(AX5,BC5),4),"")))</f>
        <v>0.43070000000000003</v>
      </c>
      <c r="BI5" s="62">
        <v>3954.1</v>
      </c>
      <c r="BJ5" s="63">
        <v>4569.08</v>
      </c>
      <c r="BK5" s="63">
        <v>3926.63</v>
      </c>
      <c r="BL5" s="64">
        <v>4567.7</v>
      </c>
      <c r="BM5" s="89">
        <v>0.96160000000000001</v>
      </c>
      <c r="BN5" s="90">
        <v>0.96160000000000001</v>
      </c>
      <c r="BO5" s="90">
        <v>0.96160000000000001</v>
      </c>
      <c r="BP5" s="91">
        <v>0.96160000000000001</v>
      </c>
      <c r="BQ5" s="68" t="s">
        <v>156</v>
      </c>
      <c r="BR5" s="415">
        <v>12323.85</v>
      </c>
      <c r="BS5" s="69" t="s">
        <v>169</v>
      </c>
      <c r="BT5" s="407">
        <v>9459.36</v>
      </c>
      <c r="BU5" s="70" t="s">
        <v>180</v>
      </c>
      <c r="BV5" s="420">
        <v>3150</v>
      </c>
      <c r="BW5" s="502"/>
      <c r="BX5" s="491"/>
      <c r="BY5" s="491"/>
      <c r="BZ5" s="491"/>
      <c r="CA5" s="491"/>
      <c r="CB5" s="491"/>
      <c r="CC5" s="491"/>
      <c r="CD5" s="536"/>
      <c r="CE5" s="477"/>
    </row>
    <row r="6" spans="1:83" ht="45.75" thickBot="1" x14ac:dyDescent="0.3">
      <c r="A6" s="539"/>
      <c r="B6" s="252" t="s">
        <v>14</v>
      </c>
      <c r="C6" s="253">
        <v>1</v>
      </c>
      <c r="D6" s="511"/>
      <c r="E6" s="487"/>
      <c r="F6" s="470"/>
      <c r="G6" s="471"/>
      <c r="H6" s="241">
        <v>0.71399999999999997</v>
      </c>
      <c r="I6" s="242">
        <v>0.71399999999999997</v>
      </c>
      <c r="J6" s="79">
        <v>1932.56</v>
      </c>
      <c r="K6" s="79">
        <v>1738.07</v>
      </c>
      <c r="L6" s="79">
        <v>1931.93</v>
      </c>
      <c r="M6" s="79">
        <v>1740.27</v>
      </c>
      <c r="N6" s="31">
        <f t="shared" si="7"/>
        <v>10.06</v>
      </c>
      <c r="O6" s="79">
        <v>1213.18</v>
      </c>
      <c r="P6" s="79">
        <v>1858.68</v>
      </c>
      <c r="Q6" s="79">
        <v>1152.6400000000001</v>
      </c>
      <c r="R6" s="79">
        <v>1854.58</v>
      </c>
      <c r="S6" s="31">
        <f t="shared" si="8"/>
        <v>37.99</v>
      </c>
      <c r="T6" s="405">
        <f t="shared" si="9"/>
        <v>0.37219999999999998</v>
      </c>
      <c r="U6" s="405">
        <f t="shared" si="10"/>
        <v>6.4899999999999999E-2</v>
      </c>
      <c r="V6" s="405">
        <f t="shared" si="11"/>
        <v>0.40339999999999998</v>
      </c>
      <c r="W6" s="405">
        <f t="shared" si="12"/>
        <v>6.1600000000000002E-2</v>
      </c>
      <c r="X6" s="76">
        <v>3145.74</v>
      </c>
      <c r="Y6" s="77">
        <v>3596.75</v>
      </c>
      <c r="Z6" s="77">
        <v>3084.57</v>
      </c>
      <c r="AA6" s="78">
        <v>3594.85</v>
      </c>
      <c r="AB6" s="31">
        <f t="shared" si="13"/>
        <v>14.24</v>
      </c>
      <c r="AC6" s="79">
        <v>1013.45</v>
      </c>
      <c r="AD6" s="79">
        <v>973.06</v>
      </c>
      <c r="AE6" s="79">
        <v>1013.45</v>
      </c>
      <c r="AF6" s="79">
        <v>973.06</v>
      </c>
      <c r="AG6" s="31">
        <f t="shared" si="14"/>
        <v>3.99</v>
      </c>
      <c r="AH6" s="79">
        <v>2439.4299999999998</v>
      </c>
      <c r="AI6" s="79">
        <v>2239.09</v>
      </c>
      <c r="AJ6" s="79">
        <v>2439.4299999999998</v>
      </c>
      <c r="AK6" s="79">
        <v>2239.09</v>
      </c>
      <c r="AL6" s="31">
        <f t="shared" si="15"/>
        <v>8.2100000000000009</v>
      </c>
      <c r="AM6" s="405">
        <f t="shared" si="16"/>
        <v>0.58460000000000001</v>
      </c>
      <c r="AN6" s="405">
        <f t="shared" si="1"/>
        <v>0.56540000000000001</v>
      </c>
      <c r="AO6" s="405">
        <f t="shared" si="2"/>
        <v>0.58460000000000001</v>
      </c>
      <c r="AP6" s="405">
        <f t="shared" si="3"/>
        <v>0.56540000000000001</v>
      </c>
      <c r="AQ6" s="80">
        <v>3452.88</v>
      </c>
      <c r="AR6" s="81">
        <v>3212.15</v>
      </c>
      <c r="AS6" s="81">
        <v>3452.88</v>
      </c>
      <c r="AT6" s="115">
        <v>3212.15</v>
      </c>
      <c r="AU6" s="116">
        <v>1596.7</v>
      </c>
      <c r="AV6" s="53">
        <v>1402.21</v>
      </c>
      <c r="AW6" s="53">
        <v>1596.07</v>
      </c>
      <c r="AX6" s="117">
        <v>1404.41</v>
      </c>
      <c r="AY6" s="31">
        <f t="shared" si="17"/>
        <v>12.18</v>
      </c>
      <c r="AZ6" s="116">
        <v>1070.07</v>
      </c>
      <c r="BA6" s="53">
        <v>1727.16</v>
      </c>
      <c r="BB6" s="53">
        <v>1030.26</v>
      </c>
      <c r="BC6" s="117">
        <v>1724.28</v>
      </c>
      <c r="BD6" s="31">
        <f t="shared" si="18"/>
        <v>40.35</v>
      </c>
      <c r="BE6" s="405">
        <f t="shared" si="19"/>
        <v>0.32979999999999998</v>
      </c>
      <c r="BF6" s="405">
        <f t="shared" si="4"/>
        <v>0.18809999999999999</v>
      </c>
      <c r="BG6" s="405">
        <f t="shared" si="5"/>
        <v>0.35449999999999998</v>
      </c>
      <c r="BH6" s="405">
        <f t="shared" si="6"/>
        <v>0.1855</v>
      </c>
      <c r="BI6" s="223">
        <v>2666.77</v>
      </c>
      <c r="BJ6" s="224">
        <v>3129.37</v>
      </c>
      <c r="BK6" s="224">
        <v>2626.33</v>
      </c>
      <c r="BL6" s="225">
        <v>3128.69</v>
      </c>
      <c r="BM6" s="142">
        <v>2.9912999999999998</v>
      </c>
      <c r="BN6" s="143">
        <v>2.9912999999999998</v>
      </c>
      <c r="BO6" s="143">
        <v>2.9912999999999998</v>
      </c>
      <c r="BP6" s="144">
        <v>2.9912999999999998</v>
      </c>
      <c r="BQ6" s="92" t="s">
        <v>89</v>
      </c>
      <c r="BR6" s="416"/>
      <c r="BS6" s="93" t="s">
        <v>170</v>
      </c>
      <c r="BT6" s="408">
        <v>5386.58</v>
      </c>
      <c r="BU6" s="94" t="s">
        <v>179</v>
      </c>
      <c r="BV6" s="408">
        <v>2550</v>
      </c>
      <c r="BW6" s="511"/>
      <c r="BX6" s="489"/>
      <c r="BY6" s="489"/>
      <c r="BZ6" s="489"/>
      <c r="CA6" s="489"/>
      <c r="CB6" s="489"/>
      <c r="CC6" s="489"/>
      <c r="CD6" s="535"/>
      <c r="CE6" s="478"/>
    </row>
    <row r="7" spans="1:83" ht="75.75" thickBot="1" x14ac:dyDescent="0.3">
      <c r="A7" s="537" t="s">
        <v>16</v>
      </c>
      <c r="B7" s="254" t="s">
        <v>16</v>
      </c>
      <c r="C7" s="255" t="s">
        <v>17</v>
      </c>
      <c r="D7" s="501" t="s">
        <v>71</v>
      </c>
      <c r="E7" s="486" t="s">
        <v>71</v>
      </c>
      <c r="F7" s="469" t="s">
        <v>212</v>
      </c>
      <c r="G7" s="466" t="s">
        <v>209</v>
      </c>
      <c r="H7" s="179">
        <v>0.52600000000000002</v>
      </c>
      <c r="I7" s="180">
        <v>0.52600000000000002</v>
      </c>
      <c r="J7" s="101">
        <v>9547.26</v>
      </c>
      <c r="K7" s="101">
        <v>9607.75</v>
      </c>
      <c r="L7" s="101">
        <v>9565.4699999999993</v>
      </c>
      <c r="M7" s="101">
        <v>9636.35</v>
      </c>
      <c r="N7" s="31">
        <f t="shared" si="7"/>
        <v>0.92</v>
      </c>
      <c r="O7" s="101">
        <v>1917.36</v>
      </c>
      <c r="P7" s="101">
        <v>2750.24</v>
      </c>
      <c r="Q7" s="101">
        <v>1975.83</v>
      </c>
      <c r="R7" s="101">
        <v>2701.82</v>
      </c>
      <c r="S7" s="31">
        <f t="shared" si="8"/>
        <v>30.28</v>
      </c>
      <c r="T7" s="405">
        <f t="shared" si="9"/>
        <v>0.79920000000000002</v>
      </c>
      <c r="U7" s="405">
        <f t="shared" si="10"/>
        <v>0.7137</v>
      </c>
      <c r="V7" s="405">
        <f t="shared" si="11"/>
        <v>0.79339999999999999</v>
      </c>
      <c r="W7" s="405">
        <f t="shared" si="12"/>
        <v>0.71960000000000002</v>
      </c>
      <c r="X7" s="98">
        <v>11464.62</v>
      </c>
      <c r="Y7" s="99">
        <v>12357.99</v>
      </c>
      <c r="Z7" s="99">
        <v>11541.3</v>
      </c>
      <c r="AA7" s="100">
        <v>12338.17</v>
      </c>
      <c r="AB7" s="31">
        <f t="shared" si="13"/>
        <v>7.23</v>
      </c>
      <c r="AC7" s="101">
        <v>1812.22</v>
      </c>
      <c r="AD7" s="101">
        <v>1841.06</v>
      </c>
      <c r="AE7" s="101">
        <v>1812.22</v>
      </c>
      <c r="AF7" s="101">
        <v>1841.06</v>
      </c>
      <c r="AG7" s="31">
        <f t="shared" si="14"/>
        <v>1.57</v>
      </c>
      <c r="AH7" s="101">
        <v>2204.65</v>
      </c>
      <c r="AI7" s="101">
        <v>2273.88</v>
      </c>
      <c r="AJ7" s="101">
        <v>2204.65</v>
      </c>
      <c r="AK7" s="101">
        <v>2273.88</v>
      </c>
      <c r="AL7" s="31">
        <f t="shared" si="15"/>
        <v>3.04</v>
      </c>
      <c r="AM7" s="405">
        <f t="shared" si="16"/>
        <v>0.17799999999999999</v>
      </c>
      <c r="AN7" s="405">
        <f t="shared" si="1"/>
        <v>0.1903</v>
      </c>
      <c r="AO7" s="405">
        <f t="shared" si="2"/>
        <v>0.17799999999999999</v>
      </c>
      <c r="AP7" s="405">
        <f t="shared" si="3"/>
        <v>0.1903</v>
      </c>
      <c r="AQ7" s="102">
        <v>4016.87</v>
      </c>
      <c r="AR7" s="103">
        <v>4114.9399999999996</v>
      </c>
      <c r="AS7" s="103">
        <v>4016.87</v>
      </c>
      <c r="AT7" s="104">
        <v>4114.9399999999996</v>
      </c>
      <c r="AU7" s="124">
        <v>1843.72</v>
      </c>
      <c r="AV7" s="29">
        <v>1976.12</v>
      </c>
      <c r="AW7" s="29">
        <v>1876.31</v>
      </c>
      <c r="AX7" s="97">
        <v>1980.13</v>
      </c>
      <c r="AY7" s="31">
        <f t="shared" si="17"/>
        <v>6.89</v>
      </c>
      <c r="AZ7" s="124">
        <v>1408.9</v>
      </c>
      <c r="BA7" s="29">
        <v>2138.54</v>
      </c>
      <c r="BB7" s="29">
        <v>1500.23</v>
      </c>
      <c r="BC7" s="97">
        <v>2099.2800000000002</v>
      </c>
      <c r="BD7" s="31">
        <f t="shared" si="18"/>
        <v>34.119999999999997</v>
      </c>
      <c r="BE7" s="405">
        <f t="shared" si="19"/>
        <v>0.23580000000000001</v>
      </c>
      <c r="BF7" s="405">
        <f t="shared" si="4"/>
        <v>7.5899999999999995E-2</v>
      </c>
      <c r="BG7" s="405">
        <f t="shared" si="5"/>
        <v>0.20039999999999999</v>
      </c>
      <c r="BH7" s="405">
        <f t="shared" si="6"/>
        <v>5.6800000000000003E-2</v>
      </c>
      <c r="BI7" s="189">
        <v>3252.62</v>
      </c>
      <c r="BJ7" s="190">
        <v>4114.66</v>
      </c>
      <c r="BK7" s="190">
        <v>3376.54</v>
      </c>
      <c r="BL7" s="191">
        <v>4079.41</v>
      </c>
      <c r="BM7" s="42">
        <v>0.58179999999999998</v>
      </c>
      <c r="BN7" s="43">
        <v>0.58179999999999998</v>
      </c>
      <c r="BO7" s="43">
        <v>0.58179999999999998</v>
      </c>
      <c r="BP7" s="111">
        <v>0.58179999999999998</v>
      </c>
      <c r="BQ7" s="68" t="s">
        <v>171</v>
      </c>
      <c r="BR7" s="415">
        <f>13098+1711.02</f>
        <v>14809.02</v>
      </c>
      <c r="BS7" s="69" t="s">
        <v>118</v>
      </c>
      <c r="BT7" s="407">
        <v>6798</v>
      </c>
      <c r="BU7" s="70" t="s">
        <v>172</v>
      </c>
      <c r="BV7" s="420">
        <f>322.08-205.23</f>
        <v>116.85</v>
      </c>
      <c r="BW7" s="501">
        <v>77.25</v>
      </c>
      <c r="BX7" s="488">
        <v>149.43</v>
      </c>
      <c r="BY7" s="488">
        <v>19.52</v>
      </c>
      <c r="BZ7" s="488">
        <v>8.23</v>
      </c>
      <c r="CA7" s="488">
        <v>21.84</v>
      </c>
      <c r="CB7" s="488">
        <v>0</v>
      </c>
      <c r="CC7" s="488">
        <v>64.11</v>
      </c>
      <c r="CD7" s="534">
        <v>2</v>
      </c>
      <c r="CE7" s="476">
        <v>2</v>
      </c>
    </row>
    <row r="8" spans="1:83" ht="76.5" customHeight="1" thickBot="1" x14ac:dyDescent="0.3">
      <c r="A8" s="539"/>
      <c r="B8" s="256" t="s">
        <v>18</v>
      </c>
      <c r="C8" s="257" t="s">
        <v>17</v>
      </c>
      <c r="D8" s="511"/>
      <c r="E8" s="487"/>
      <c r="F8" s="469"/>
      <c r="G8" s="467"/>
      <c r="H8" s="241">
        <v>0.52600000000000002</v>
      </c>
      <c r="I8" s="242">
        <v>0.52600000000000002</v>
      </c>
      <c r="J8" s="79">
        <v>9967.36</v>
      </c>
      <c r="K8" s="79">
        <v>9979.36</v>
      </c>
      <c r="L8" s="79">
        <v>9976.4699999999993</v>
      </c>
      <c r="M8" s="79">
        <v>10007.959999999999</v>
      </c>
      <c r="N8" s="31">
        <f t="shared" si="7"/>
        <v>0.41</v>
      </c>
      <c r="O8" s="79">
        <v>1905.2</v>
      </c>
      <c r="P8" s="79">
        <v>2718.2</v>
      </c>
      <c r="Q8" s="79">
        <v>1975.19</v>
      </c>
      <c r="R8" s="79">
        <v>2672.4</v>
      </c>
      <c r="S8" s="31">
        <f t="shared" si="8"/>
        <v>29.91</v>
      </c>
      <c r="T8" s="405">
        <f t="shared" si="9"/>
        <v>0.80889999999999995</v>
      </c>
      <c r="U8" s="405">
        <f t="shared" si="10"/>
        <v>0.72760000000000002</v>
      </c>
      <c r="V8" s="405">
        <f t="shared" si="11"/>
        <v>0.80200000000000005</v>
      </c>
      <c r="W8" s="405">
        <f t="shared" si="12"/>
        <v>0.73299999999999998</v>
      </c>
      <c r="X8" s="76">
        <v>11872.56</v>
      </c>
      <c r="Y8" s="77">
        <v>12697.56</v>
      </c>
      <c r="Z8" s="77">
        <v>11951.66</v>
      </c>
      <c r="AA8" s="78">
        <v>12680.36</v>
      </c>
      <c r="AB8" s="31">
        <f t="shared" si="13"/>
        <v>6.5</v>
      </c>
      <c r="AC8" s="79">
        <v>1902.87</v>
      </c>
      <c r="AD8" s="79">
        <v>1921.9</v>
      </c>
      <c r="AE8" s="79">
        <v>1902.87</v>
      </c>
      <c r="AF8" s="79">
        <v>1921.9</v>
      </c>
      <c r="AG8" s="31">
        <f t="shared" si="14"/>
        <v>0.99</v>
      </c>
      <c r="AH8" s="79">
        <v>2204.65</v>
      </c>
      <c r="AI8" s="79">
        <v>2273.88</v>
      </c>
      <c r="AJ8" s="79">
        <v>2204.65</v>
      </c>
      <c r="AK8" s="79">
        <v>2273.88</v>
      </c>
      <c r="AL8" s="31">
        <f t="shared" si="15"/>
        <v>3.04</v>
      </c>
      <c r="AM8" s="405">
        <f t="shared" si="16"/>
        <v>0.13689999999999999</v>
      </c>
      <c r="AN8" s="405">
        <f t="shared" si="1"/>
        <v>0.15479999999999999</v>
      </c>
      <c r="AO8" s="405">
        <f t="shared" si="2"/>
        <v>0.13689999999999999</v>
      </c>
      <c r="AP8" s="405">
        <f t="shared" si="3"/>
        <v>0.15479999999999999</v>
      </c>
      <c r="AQ8" s="80">
        <v>4107.5200000000004</v>
      </c>
      <c r="AR8" s="81">
        <v>4195.78</v>
      </c>
      <c r="AS8" s="81">
        <v>4107.5200000000004</v>
      </c>
      <c r="AT8" s="115">
        <v>4195.78</v>
      </c>
      <c r="AU8" s="116">
        <v>1967.87</v>
      </c>
      <c r="AV8" s="53">
        <v>2036.35</v>
      </c>
      <c r="AW8" s="53">
        <v>1984.17</v>
      </c>
      <c r="AX8" s="117">
        <v>2040.36</v>
      </c>
      <c r="AY8" s="31">
        <f t="shared" si="17"/>
        <v>3.55</v>
      </c>
      <c r="AZ8" s="116">
        <v>1474.99</v>
      </c>
      <c r="BA8" s="53">
        <v>2140.21</v>
      </c>
      <c r="BB8" s="53">
        <v>1480.91</v>
      </c>
      <c r="BC8" s="117">
        <v>2106.7399999999998</v>
      </c>
      <c r="BD8" s="31">
        <f t="shared" si="18"/>
        <v>31.08</v>
      </c>
      <c r="BE8" s="405">
        <f t="shared" si="19"/>
        <v>0.2505</v>
      </c>
      <c r="BF8" s="405">
        <f t="shared" si="4"/>
        <v>4.8500000000000001E-2</v>
      </c>
      <c r="BG8" s="405">
        <f t="shared" si="5"/>
        <v>0.25359999999999999</v>
      </c>
      <c r="BH8" s="405">
        <f t="shared" si="6"/>
        <v>3.15E-2</v>
      </c>
      <c r="BI8" s="223">
        <v>3442.86</v>
      </c>
      <c r="BJ8" s="224">
        <v>4176.5600000000004</v>
      </c>
      <c r="BK8" s="224">
        <v>3465.08</v>
      </c>
      <c r="BL8" s="225">
        <v>4147.1000000000004</v>
      </c>
      <c r="BM8" s="118">
        <v>0.58179999999999998</v>
      </c>
      <c r="BN8" s="119">
        <v>0.58179999999999998</v>
      </c>
      <c r="BO8" s="119">
        <v>0.58179999999999998</v>
      </c>
      <c r="BP8" s="120">
        <v>0.58179999999999998</v>
      </c>
      <c r="BQ8" s="92" t="s">
        <v>171</v>
      </c>
      <c r="BR8" s="415">
        <f>13098+1711.02</f>
        <v>14809.02</v>
      </c>
      <c r="BS8" s="93" t="s">
        <v>118</v>
      </c>
      <c r="BT8" s="407">
        <v>6798</v>
      </c>
      <c r="BU8" s="94" t="s">
        <v>173</v>
      </c>
      <c r="BV8" s="420">
        <f>322.08-205.23</f>
        <v>116.85</v>
      </c>
      <c r="BW8" s="511"/>
      <c r="BX8" s="489"/>
      <c r="BY8" s="489"/>
      <c r="BZ8" s="489"/>
      <c r="CA8" s="489"/>
      <c r="CB8" s="489"/>
      <c r="CC8" s="489"/>
      <c r="CD8" s="535"/>
      <c r="CE8" s="478"/>
    </row>
    <row r="9" spans="1:83" ht="45.75" thickBot="1" x14ac:dyDescent="0.3">
      <c r="A9" s="538" t="s">
        <v>19</v>
      </c>
      <c r="B9" s="258" t="s">
        <v>20</v>
      </c>
      <c r="C9" s="259" t="s">
        <v>21</v>
      </c>
      <c r="D9" s="501" t="s">
        <v>77</v>
      </c>
      <c r="E9" s="486" t="s">
        <v>75</v>
      </c>
      <c r="F9" s="468" t="s">
        <v>213</v>
      </c>
      <c r="G9" s="466" t="s">
        <v>209</v>
      </c>
      <c r="H9" s="179">
        <v>0.71399999999999997</v>
      </c>
      <c r="I9" s="180">
        <v>0.71399999999999997</v>
      </c>
      <c r="J9" s="101">
        <v>2356.16</v>
      </c>
      <c r="K9" s="101">
        <v>2221.3000000000002</v>
      </c>
      <c r="L9" s="101">
        <v>2366.4299999999998</v>
      </c>
      <c r="M9" s="101">
        <v>2268.66</v>
      </c>
      <c r="N9" s="31">
        <f t="shared" si="7"/>
        <v>6.13</v>
      </c>
      <c r="O9" s="101">
        <v>1325.29</v>
      </c>
      <c r="P9" s="101">
        <v>2349.73</v>
      </c>
      <c r="Q9" s="101">
        <v>1544.2</v>
      </c>
      <c r="R9" s="101">
        <v>2369.37</v>
      </c>
      <c r="S9" s="31">
        <f t="shared" si="8"/>
        <v>44.07</v>
      </c>
      <c r="T9" s="405">
        <f t="shared" si="9"/>
        <v>0.4375</v>
      </c>
      <c r="U9" s="405">
        <f t="shared" si="10"/>
        <v>5.4699999999999999E-2</v>
      </c>
      <c r="V9" s="405">
        <f t="shared" si="11"/>
        <v>0.34749999999999998</v>
      </c>
      <c r="W9" s="405">
        <f t="shared" si="12"/>
        <v>4.2500000000000003E-2</v>
      </c>
      <c r="X9" s="98">
        <v>3681.45</v>
      </c>
      <c r="Y9" s="99">
        <v>4571.0300000000007</v>
      </c>
      <c r="Z9" s="99">
        <v>3910.63</v>
      </c>
      <c r="AA9" s="100">
        <v>4638.03</v>
      </c>
      <c r="AB9" s="31">
        <f t="shared" si="13"/>
        <v>20.62</v>
      </c>
      <c r="AC9" s="101">
        <v>997.11</v>
      </c>
      <c r="AD9" s="101">
        <v>988.33</v>
      </c>
      <c r="AE9" s="101">
        <v>997.11</v>
      </c>
      <c r="AF9" s="101">
        <v>988.33</v>
      </c>
      <c r="AG9" s="31">
        <f t="shared" si="14"/>
        <v>0.88</v>
      </c>
      <c r="AH9" s="101">
        <v>2107.59</v>
      </c>
      <c r="AI9" s="101">
        <v>2052.0100000000002</v>
      </c>
      <c r="AJ9" s="101">
        <v>2107.59</v>
      </c>
      <c r="AK9" s="101">
        <v>2052.0100000000002</v>
      </c>
      <c r="AL9" s="31">
        <f t="shared" si="15"/>
        <v>2.64</v>
      </c>
      <c r="AM9" s="405">
        <f t="shared" si="16"/>
        <v>0.52690000000000003</v>
      </c>
      <c r="AN9" s="405">
        <f t="shared" si="1"/>
        <v>0.51839999999999997</v>
      </c>
      <c r="AO9" s="405">
        <f t="shared" si="2"/>
        <v>0.52690000000000003</v>
      </c>
      <c r="AP9" s="405">
        <f t="shared" si="3"/>
        <v>0.51839999999999997</v>
      </c>
      <c r="AQ9" s="102">
        <v>3104.7</v>
      </c>
      <c r="AR9" s="103">
        <v>3040.34</v>
      </c>
      <c r="AS9" s="103">
        <v>3104.7</v>
      </c>
      <c r="AT9" s="104">
        <v>3040.34</v>
      </c>
      <c r="AU9" s="124">
        <v>875.41</v>
      </c>
      <c r="AV9" s="29">
        <v>839.03</v>
      </c>
      <c r="AW9" s="29">
        <v>894.04</v>
      </c>
      <c r="AX9" s="97">
        <v>869.67</v>
      </c>
      <c r="AY9" s="31">
        <f t="shared" si="17"/>
        <v>6.15</v>
      </c>
      <c r="AZ9" s="124">
        <v>1107.78</v>
      </c>
      <c r="BA9" s="29">
        <v>2099.4</v>
      </c>
      <c r="BB9" s="29">
        <v>1300.77</v>
      </c>
      <c r="BC9" s="97">
        <v>2117.06</v>
      </c>
      <c r="BD9" s="31">
        <f t="shared" si="18"/>
        <v>47.67</v>
      </c>
      <c r="BE9" s="405">
        <f t="shared" si="19"/>
        <v>0.20979999999999999</v>
      </c>
      <c r="BF9" s="405">
        <f t="shared" si="4"/>
        <v>0.60029999999999994</v>
      </c>
      <c r="BG9" s="405">
        <f t="shared" si="5"/>
        <v>0.31269999999999998</v>
      </c>
      <c r="BH9" s="405">
        <f t="shared" si="6"/>
        <v>0.58919999999999995</v>
      </c>
      <c r="BI9" s="189">
        <v>1983.19</v>
      </c>
      <c r="BJ9" s="190">
        <v>2938.4300000000003</v>
      </c>
      <c r="BK9" s="190">
        <v>2194.81</v>
      </c>
      <c r="BL9" s="191">
        <v>2986.73</v>
      </c>
      <c r="BM9" s="89">
        <v>0.93479999999999996</v>
      </c>
      <c r="BN9" s="90">
        <v>0.93479999999999996</v>
      </c>
      <c r="BO9" s="90">
        <v>0.93479999999999996</v>
      </c>
      <c r="BP9" s="91">
        <v>0.93479999999999996</v>
      </c>
      <c r="BQ9" s="444" t="s">
        <v>263</v>
      </c>
      <c r="BR9" s="415">
        <v>10268.879999999999</v>
      </c>
      <c r="BS9" s="69" t="s">
        <v>169</v>
      </c>
      <c r="BT9" s="407">
        <v>5471</v>
      </c>
      <c r="BU9" s="443" t="s">
        <v>264</v>
      </c>
      <c r="BV9" s="420">
        <f>1504.7+883.2</f>
        <v>2387.9</v>
      </c>
      <c r="BW9" s="501">
        <v>57.29</v>
      </c>
      <c r="BX9" s="488">
        <v>136.25</v>
      </c>
      <c r="BY9" s="488">
        <v>6.91</v>
      </c>
      <c r="BZ9" s="488">
        <v>7.57</v>
      </c>
      <c r="CA9" s="488">
        <v>14.94</v>
      </c>
      <c r="CB9" s="488">
        <v>0.5</v>
      </c>
      <c r="CC9" s="488">
        <v>51.81</v>
      </c>
      <c r="CD9" s="534">
        <v>2</v>
      </c>
      <c r="CE9" s="476">
        <v>2</v>
      </c>
    </row>
    <row r="10" spans="1:83" ht="45.75" thickBot="1" x14ac:dyDescent="0.3">
      <c r="A10" s="538"/>
      <c r="B10" s="449" t="s">
        <v>19</v>
      </c>
      <c r="C10" s="260" t="s">
        <v>22</v>
      </c>
      <c r="D10" s="502"/>
      <c r="E10" s="490"/>
      <c r="F10" s="469"/>
      <c r="G10" s="467"/>
      <c r="H10" s="50">
        <v>0.625</v>
      </c>
      <c r="I10" s="127">
        <v>0.625</v>
      </c>
      <c r="J10" s="58">
        <v>2619.19</v>
      </c>
      <c r="K10" s="58">
        <v>2532.29</v>
      </c>
      <c r="L10" s="58">
        <v>2616.79</v>
      </c>
      <c r="M10" s="58">
        <v>2544.96</v>
      </c>
      <c r="N10" s="31">
        <f t="shared" si="7"/>
        <v>3.32</v>
      </c>
      <c r="O10" s="58">
        <v>1311.63</v>
      </c>
      <c r="P10" s="58">
        <v>2279.64</v>
      </c>
      <c r="Q10" s="58">
        <v>1532.5</v>
      </c>
      <c r="R10" s="58">
        <v>2299.42</v>
      </c>
      <c r="S10" s="31">
        <f t="shared" si="8"/>
        <v>42.96</v>
      </c>
      <c r="T10" s="405">
        <f t="shared" si="9"/>
        <v>0.49919999999999998</v>
      </c>
      <c r="U10" s="405">
        <f t="shared" si="10"/>
        <v>9.98E-2</v>
      </c>
      <c r="V10" s="405">
        <f t="shared" si="11"/>
        <v>0.41439999999999999</v>
      </c>
      <c r="W10" s="405">
        <f t="shared" si="12"/>
        <v>9.6500000000000002E-2</v>
      </c>
      <c r="X10" s="55">
        <v>3930.82</v>
      </c>
      <c r="Y10" s="56">
        <v>4811.93</v>
      </c>
      <c r="Z10" s="56">
        <v>4149.29</v>
      </c>
      <c r="AA10" s="57">
        <v>4844.38</v>
      </c>
      <c r="AB10" s="31">
        <f t="shared" si="13"/>
        <v>18.86</v>
      </c>
      <c r="AC10" s="58">
        <v>981.18</v>
      </c>
      <c r="AD10" s="58">
        <v>971.07</v>
      </c>
      <c r="AE10" s="58">
        <v>981.18</v>
      </c>
      <c r="AF10" s="58">
        <v>971.07</v>
      </c>
      <c r="AG10" s="31">
        <f t="shared" si="14"/>
        <v>1.03</v>
      </c>
      <c r="AH10" s="58">
        <v>2107.59</v>
      </c>
      <c r="AI10" s="58">
        <v>2052.0100000000002</v>
      </c>
      <c r="AJ10" s="58">
        <v>2107.59</v>
      </c>
      <c r="AK10" s="58">
        <v>2052.0100000000002</v>
      </c>
      <c r="AL10" s="31">
        <f t="shared" si="15"/>
        <v>2.64</v>
      </c>
      <c r="AM10" s="405">
        <f t="shared" si="16"/>
        <v>0.53449999999999998</v>
      </c>
      <c r="AN10" s="405">
        <f t="shared" si="1"/>
        <v>0.52680000000000005</v>
      </c>
      <c r="AO10" s="405">
        <f t="shared" si="2"/>
        <v>0.53449999999999998</v>
      </c>
      <c r="AP10" s="405">
        <f t="shared" si="3"/>
        <v>0.52680000000000005</v>
      </c>
      <c r="AQ10" s="128">
        <v>3088.77</v>
      </c>
      <c r="AR10" s="129">
        <v>3023.08</v>
      </c>
      <c r="AS10" s="129">
        <v>3088.77</v>
      </c>
      <c r="AT10" s="130">
        <v>3023.08</v>
      </c>
      <c r="AU10" s="116">
        <v>968.75</v>
      </c>
      <c r="AV10" s="53">
        <v>980.32</v>
      </c>
      <c r="AW10" s="53">
        <v>983.06</v>
      </c>
      <c r="AX10" s="117">
        <v>984.63</v>
      </c>
      <c r="AY10" s="31">
        <f t="shared" si="17"/>
        <v>1.61</v>
      </c>
      <c r="AZ10" s="116">
        <v>1086.31</v>
      </c>
      <c r="BA10" s="53">
        <v>1950.97</v>
      </c>
      <c r="BB10" s="53">
        <v>1282.6099999999999</v>
      </c>
      <c r="BC10" s="117">
        <v>1967.48</v>
      </c>
      <c r="BD10" s="31">
        <f t="shared" si="18"/>
        <v>44.79</v>
      </c>
      <c r="BE10" s="405">
        <f t="shared" si="19"/>
        <v>0.1082</v>
      </c>
      <c r="BF10" s="405">
        <f t="shared" si="4"/>
        <v>0.4975</v>
      </c>
      <c r="BG10" s="405">
        <f t="shared" si="5"/>
        <v>0.23350000000000001</v>
      </c>
      <c r="BH10" s="405">
        <f t="shared" si="6"/>
        <v>0.4995</v>
      </c>
      <c r="BI10" s="86">
        <v>2055.06</v>
      </c>
      <c r="BJ10" s="87">
        <v>2931.29</v>
      </c>
      <c r="BK10" s="87">
        <v>2265.67</v>
      </c>
      <c r="BL10" s="88">
        <v>2952.11</v>
      </c>
      <c r="BM10" s="89">
        <v>0.93479999999999996</v>
      </c>
      <c r="BN10" s="90">
        <v>0.93479999999999996</v>
      </c>
      <c r="BO10" s="90">
        <v>0.93479999999999996</v>
      </c>
      <c r="BP10" s="91">
        <v>0.93479999999999996</v>
      </c>
      <c r="BQ10" s="444" t="s">
        <v>263</v>
      </c>
      <c r="BR10" s="415">
        <v>10268.879999999999</v>
      </c>
      <c r="BS10" s="69" t="s">
        <v>169</v>
      </c>
      <c r="BT10" s="407">
        <v>5471</v>
      </c>
      <c r="BU10" s="443" t="s">
        <v>264</v>
      </c>
      <c r="BV10" s="420">
        <f>1504.7+883.2</f>
        <v>2387.9</v>
      </c>
      <c r="BW10" s="502"/>
      <c r="BX10" s="491"/>
      <c r="BY10" s="491"/>
      <c r="BZ10" s="491"/>
      <c r="CA10" s="491"/>
      <c r="CB10" s="491"/>
      <c r="CC10" s="491"/>
      <c r="CD10" s="536"/>
      <c r="CE10" s="477"/>
    </row>
    <row r="11" spans="1:83" ht="45.75" thickBot="1" x14ac:dyDescent="0.3">
      <c r="A11" s="538"/>
      <c r="B11" s="445" t="s">
        <v>23</v>
      </c>
      <c r="C11" s="446" t="s">
        <v>17</v>
      </c>
      <c r="D11" s="502"/>
      <c r="E11" s="490"/>
      <c r="F11" s="469"/>
      <c r="G11" s="467"/>
      <c r="H11" s="50">
        <v>0.625</v>
      </c>
      <c r="I11" s="127">
        <v>0.625</v>
      </c>
      <c r="J11" s="58">
        <v>2857.23</v>
      </c>
      <c r="K11" s="58">
        <v>2773.28</v>
      </c>
      <c r="L11" s="58">
        <v>2889.83</v>
      </c>
      <c r="M11" s="58">
        <v>2820.64</v>
      </c>
      <c r="N11" s="31">
        <f t="shared" si="7"/>
        <v>4.03</v>
      </c>
      <c r="O11" s="58">
        <v>1325.29</v>
      </c>
      <c r="P11" s="58">
        <v>2349.73</v>
      </c>
      <c r="Q11" s="58">
        <v>1544.2</v>
      </c>
      <c r="R11" s="58">
        <v>2369.37</v>
      </c>
      <c r="S11" s="31">
        <f t="shared" si="8"/>
        <v>44.07</v>
      </c>
      <c r="T11" s="405">
        <f t="shared" si="9"/>
        <v>0.53620000000000001</v>
      </c>
      <c r="U11" s="405">
        <f t="shared" si="10"/>
        <v>0.1527</v>
      </c>
      <c r="V11" s="405">
        <f t="shared" si="11"/>
        <v>0.46560000000000001</v>
      </c>
      <c r="W11" s="405">
        <f t="shared" si="12"/>
        <v>0.16</v>
      </c>
      <c r="X11" s="55">
        <v>4182.5200000000004</v>
      </c>
      <c r="Y11" s="56">
        <v>5123.01</v>
      </c>
      <c r="Z11" s="56">
        <v>4434.03</v>
      </c>
      <c r="AA11" s="57">
        <v>5190.01</v>
      </c>
      <c r="AB11" s="31">
        <f t="shared" si="13"/>
        <v>19.41</v>
      </c>
      <c r="AC11" s="58">
        <v>1068.06</v>
      </c>
      <c r="AD11" s="58">
        <v>1057.95</v>
      </c>
      <c r="AE11" s="58">
        <v>1068.06</v>
      </c>
      <c r="AF11" s="58">
        <v>1057.95</v>
      </c>
      <c r="AG11" s="31">
        <f t="shared" si="14"/>
        <v>0.95</v>
      </c>
      <c r="AH11" s="58">
        <v>2107.59</v>
      </c>
      <c r="AI11" s="58">
        <v>2052.0100000000002</v>
      </c>
      <c r="AJ11" s="58">
        <v>2107.59</v>
      </c>
      <c r="AK11" s="58">
        <v>2052.0100000000002</v>
      </c>
      <c r="AL11" s="31">
        <f t="shared" si="15"/>
        <v>2.64</v>
      </c>
      <c r="AM11" s="405">
        <f t="shared" si="16"/>
        <v>0.49320000000000003</v>
      </c>
      <c r="AN11" s="405">
        <f t="shared" si="1"/>
        <v>0.4844</v>
      </c>
      <c r="AO11" s="405">
        <f t="shared" si="2"/>
        <v>0.49320000000000003</v>
      </c>
      <c r="AP11" s="405">
        <f t="shared" si="3"/>
        <v>0.4844</v>
      </c>
      <c r="AQ11" s="59">
        <v>3175.65</v>
      </c>
      <c r="AR11" s="60">
        <v>3109.96</v>
      </c>
      <c r="AS11" s="60">
        <v>3175.65</v>
      </c>
      <c r="AT11" s="133">
        <v>3109.96</v>
      </c>
      <c r="AU11" s="116">
        <v>956.3</v>
      </c>
      <c r="AV11" s="53">
        <v>959.84</v>
      </c>
      <c r="AW11" s="53">
        <v>967.79</v>
      </c>
      <c r="AX11" s="117">
        <v>971.47</v>
      </c>
      <c r="AY11" s="31">
        <f t="shared" si="17"/>
        <v>1.56</v>
      </c>
      <c r="AZ11" s="116">
        <v>1031.6099999999999</v>
      </c>
      <c r="BA11" s="53">
        <v>1937.72</v>
      </c>
      <c r="BB11" s="53">
        <v>1219.6600000000001</v>
      </c>
      <c r="BC11" s="117">
        <v>1955.31</v>
      </c>
      <c r="BD11" s="31">
        <f t="shared" si="18"/>
        <v>47.24</v>
      </c>
      <c r="BE11" s="405">
        <f t="shared" si="19"/>
        <v>7.2999999999999995E-2</v>
      </c>
      <c r="BF11" s="405">
        <f t="shared" si="4"/>
        <v>0.50470000000000004</v>
      </c>
      <c r="BG11" s="405">
        <f t="shared" si="5"/>
        <v>0.20649999999999999</v>
      </c>
      <c r="BH11" s="405">
        <f t="shared" si="6"/>
        <v>0.50319999999999998</v>
      </c>
      <c r="BI11" s="62">
        <v>2064.08</v>
      </c>
      <c r="BJ11" s="63">
        <v>3059.2400000000002</v>
      </c>
      <c r="BK11" s="63">
        <v>2268.56</v>
      </c>
      <c r="BL11" s="64">
        <v>3088.5299999999997</v>
      </c>
      <c r="BM11" s="89">
        <v>0.93479999999999996</v>
      </c>
      <c r="BN11" s="90">
        <v>0.56330000000000002</v>
      </c>
      <c r="BO11" s="90">
        <v>0.56330000000000002</v>
      </c>
      <c r="BP11" s="91">
        <v>0.56330000000000002</v>
      </c>
      <c r="BQ11" s="444" t="s">
        <v>265</v>
      </c>
      <c r="BR11" s="415">
        <f>17643.64-BT11</f>
        <v>12172.64</v>
      </c>
      <c r="BS11" s="69" t="s">
        <v>169</v>
      </c>
      <c r="BT11" s="407">
        <v>5471</v>
      </c>
      <c r="BU11" s="443" t="s">
        <v>264</v>
      </c>
      <c r="BV11" s="420">
        <f>1504.7+883.2</f>
        <v>2387.9</v>
      </c>
      <c r="BW11" s="502"/>
      <c r="BX11" s="491"/>
      <c r="BY11" s="491"/>
      <c r="BZ11" s="491"/>
      <c r="CA11" s="491"/>
      <c r="CB11" s="491"/>
      <c r="CC11" s="491"/>
      <c r="CD11" s="536"/>
      <c r="CE11" s="477"/>
    </row>
    <row r="12" spans="1:83" ht="45.75" thickBot="1" x14ac:dyDescent="0.3">
      <c r="A12" s="538"/>
      <c r="B12" s="448" t="s">
        <v>24</v>
      </c>
      <c r="C12" s="447" t="s">
        <v>21</v>
      </c>
      <c r="D12" s="511"/>
      <c r="E12" s="487"/>
      <c r="F12" s="469"/>
      <c r="G12" s="471"/>
      <c r="H12" s="241">
        <v>0.83299999999999996</v>
      </c>
      <c r="I12" s="242">
        <v>0.83299999999999996</v>
      </c>
      <c r="J12" s="79">
        <v>1691.9</v>
      </c>
      <c r="K12" s="79">
        <v>1654.75</v>
      </c>
      <c r="L12" s="79">
        <v>1702.17</v>
      </c>
      <c r="M12" s="79">
        <v>1667.43</v>
      </c>
      <c r="N12" s="31">
        <f t="shared" si="7"/>
        <v>2.79</v>
      </c>
      <c r="O12" s="79">
        <v>1311.63</v>
      </c>
      <c r="P12" s="79">
        <v>2279.64</v>
      </c>
      <c r="Q12" s="79">
        <v>1532.5</v>
      </c>
      <c r="R12" s="79">
        <v>2299.42</v>
      </c>
      <c r="S12" s="31">
        <f t="shared" si="8"/>
        <v>42.96</v>
      </c>
      <c r="T12" s="405">
        <f t="shared" si="9"/>
        <v>0.2248</v>
      </c>
      <c r="U12" s="405">
        <f t="shared" si="10"/>
        <v>0.27410000000000001</v>
      </c>
      <c r="V12" s="405">
        <f t="shared" si="11"/>
        <v>9.9699999999999997E-2</v>
      </c>
      <c r="W12" s="405">
        <f t="shared" si="12"/>
        <v>0.27479999999999999</v>
      </c>
      <c r="X12" s="76">
        <v>3003.53</v>
      </c>
      <c r="Y12" s="77">
        <v>3934.39</v>
      </c>
      <c r="Z12" s="77">
        <v>3234.67</v>
      </c>
      <c r="AA12" s="78">
        <v>3966.8500000000004</v>
      </c>
      <c r="AB12" s="31">
        <f t="shared" si="13"/>
        <v>24.28</v>
      </c>
      <c r="AC12" s="79">
        <v>895.51</v>
      </c>
      <c r="AD12" s="79">
        <v>886.26</v>
      </c>
      <c r="AE12" s="79">
        <v>895.51</v>
      </c>
      <c r="AF12" s="79">
        <v>886.26</v>
      </c>
      <c r="AG12" s="31">
        <f t="shared" si="14"/>
        <v>1.03</v>
      </c>
      <c r="AH12" s="79">
        <v>2107.59</v>
      </c>
      <c r="AI12" s="79">
        <v>2052.0100000000002</v>
      </c>
      <c r="AJ12" s="79">
        <v>2107.59</v>
      </c>
      <c r="AK12" s="79">
        <v>2052.0100000000002</v>
      </c>
      <c r="AL12" s="31">
        <f t="shared" si="15"/>
        <v>2.64</v>
      </c>
      <c r="AM12" s="405">
        <f t="shared" si="16"/>
        <v>0.57509999999999994</v>
      </c>
      <c r="AN12" s="405">
        <f t="shared" si="1"/>
        <v>0.56810000000000005</v>
      </c>
      <c r="AO12" s="405">
        <f t="shared" si="2"/>
        <v>0.57509999999999994</v>
      </c>
      <c r="AP12" s="405">
        <f t="shared" si="3"/>
        <v>0.56810000000000005</v>
      </c>
      <c r="AQ12" s="80">
        <v>3003.1</v>
      </c>
      <c r="AR12" s="81">
        <v>2938.27</v>
      </c>
      <c r="AS12" s="81">
        <v>3003.1</v>
      </c>
      <c r="AT12" s="115">
        <v>2938.27</v>
      </c>
      <c r="AU12" s="116">
        <v>956.28</v>
      </c>
      <c r="AV12" s="53">
        <v>832.73</v>
      </c>
      <c r="AW12" s="53">
        <v>974.91</v>
      </c>
      <c r="AX12" s="117">
        <v>837.04</v>
      </c>
      <c r="AY12" s="31">
        <f t="shared" si="17"/>
        <v>14.58</v>
      </c>
      <c r="AZ12" s="116">
        <v>1046.04</v>
      </c>
      <c r="BA12" s="53">
        <v>1905.34</v>
      </c>
      <c r="BB12" s="53">
        <v>1261.7</v>
      </c>
      <c r="BC12" s="117">
        <v>1923.25</v>
      </c>
      <c r="BD12" s="31">
        <f t="shared" si="18"/>
        <v>45.61</v>
      </c>
      <c r="BE12" s="405">
        <f t="shared" si="19"/>
        <v>8.5800000000000001E-2</v>
      </c>
      <c r="BF12" s="405">
        <f t="shared" si="4"/>
        <v>0.56289999999999996</v>
      </c>
      <c r="BG12" s="405">
        <f t="shared" si="5"/>
        <v>0.2273</v>
      </c>
      <c r="BH12" s="405">
        <f t="shared" si="6"/>
        <v>0.56479999999999997</v>
      </c>
      <c r="BI12" s="223">
        <v>2080.7200000000003</v>
      </c>
      <c r="BJ12" s="224">
        <v>2862.9</v>
      </c>
      <c r="BK12" s="224">
        <v>2328.87</v>
      </c>
      <c r="BL12" s="225">
        <v>2886.22</v>
      </c>
      <c r="BM12" s="136">
        <v>2.7465000000000002</v>
      </c>
      <c r="BN12" s="137">
        <v>0.93479999999999996</v>
      </c>
      <c r="BO12" s="137">
        <v>2.7465000000000002</v>
      </c>
      <c r="BP12" s="138">
        <v>0.93479999999999996</v>
      </c>
      <c r="BQ12" s="435" t="s">
        <v>266</v>
      </c>
      <c r="BR12" s="416">
        <v>3949.54</v>
      </c>
      <c r="BS12" s="440" t="s">
        <v>169</v>
      </c>
      <c r="BT12" s="407">
        <v>5471</v>
      </c>
      <c r="BU12" s="94" t="s">
        <v>267</v>
      </c>
      <c r="BV12" s="408">
        <f>1324.8+883.2</f>
        <v>2208</v>
      </c>
      <c r="BW12" s="511"/>
      <c r="BX12" s="489"/>
      <c r="BY12" s="489"/>
      <c r="BZ12" s="489"/>
      <c r="CA12" s="489"/>
      <c r="CB12" s="489"/>
      <c r="CC12" s="489"/>
      <c r="CD12" s="535"/>
      <c r="CE12" s="478"/>
    </row>
    <row r="13" spans="1:83" ht="30.75" thickBot="1" x14ac:dyDescent="0.3">
      <c r="A13" s="537" t="s">
        <v>30</v>
      </c>
      <c r="B13" s="247" t="s">
        <v>32</v>
      </c>
      <c r="C13" s="248">
        <v>1</v>
      </c>
      <c r="D13" s="501" t="s">
        <v>83</v>
      </c>
      <c r="E13" s="486" t="s">
        <v>71</v>
      </c>
      <c r="F13" s="468" t="s">
        <v>211</v>
      </c>
      <c r="G13" s="466" t="s">
        <v>209</v>
      </c>
      <c r="H13" s="179">
        <v>0.83299999999999996</v>
      </c>
      <c r="I13" s="180">
        <v>0.83299999999999996</v>
      </c>
      <c r="J13" s="101">
        <v>1109.6400000000001</v>
      </c>
      <c r="K13" s="101">
        <v>1139.55</v>
      </c>
      <c r="L13" s="101">
        <v>1082.74</v>
      </c>
      <c r="M13" s="101">
        <v>1151.96</v>
      </c>
      <c r="N13" s="31">
        <f t="shared" si="7"/>
        <v>6.01</v>
      </c>
      <c r="O13" s="101">
        <v>3902.74</v>
      </c>
      <c r="P13" s="101">
        <v>5458.02</v>
      </c>
      <c r="Q13" s="101">
        <v>3990.03</v>
      </c>
      <c r="R13" s="101">
        <v>5486.38</v>
      </c>
      <c r="S13" s="31">
        <f t="shared" si="8"/>
        <v>28.86</v>
      </c>
      <c r="T13" s="405">
        <f t="shared" si="9"/>
        <v>0.7157</v>
      </c>
      <c r="U13" s="405">
        <f t="shared" si="10"/>
        <v>0.79120000000000001</v>
      </c>
      <c r="V13" s="405">
        <f t="shared" si="11"/>
        <v>0.72860000000000003</v>
      </c>
      <c r="W13" s="405">
        <f t="shared" si="12"/>
        <v>0.79</v>
      </c>
      <c r="X13" s="98">
        <v>5012.38</v>
      </c>
      <c r="Y13" s="99">
        <v>6597.57</v>
      </c>
      <c r="Z13" s="99">
        <v>5072.7700000000004</v>
      </c>
      <c r="AA13" s="100">
        <v>6638.34</v>
      </c>
      <c r="AB13" s="31">
        <f t="shared" si="13"/>
        <v>24.49</v>
      </c>
      <c r="AC13" s="101">
        <v>30.09</v>
      </c>
      <c r="AD13" s="101">
        <v>51.34</v>
      </c>
      <c r="AE13" s="101">
        <v>30.09</v>
      </c>
      <c r="AF13" s="101">
        <v>51.34</v>
      </c>
      <c r="AG13" s="31">
        <f t="shared" si="14"/>
        <v>41.39</v>
      </c>
      <c r="AH13" s="101">
        <v>3435.29</v>
      </c>
      <c r="AI13" s="101">
        <v>3645.08</v>
      </c>
      <c r="AJ13" s="101">
        <v>3435.29</v>
      </c>
      <c r="AK13" s="101">
        <v>3645.08</v>
      </c>
      <c r="AL13" s="31">
        <f t="shared" si="15"/>
        <v>5.76</v>
      </c>
      <c r="AM13" s="405">
        <f t="shared" si="16"/>
        <v>0.99119999999999997</v>
      </c>
      <c r="AN13" s="405">
        <f t="shared" si="1"/>
        <v>0.9859</v>
      </c>
      <c r="AO13" s="405">
        <f t="shared" si="2"/>
        <v>0.99119999999999997</v>
      </c>
      <c r="AP13" s="405">
        <f t="shared" si="3"/>
        <v>0.9859</v>
      </c>
      <c r="AQ13" s="102">
        <v>3465.38</v>
      </c>
      <c r="AR13" s="103">
        <v>3696.42</v>
      </c>
      <c r="AS13" s="103">
        <v>3465.38</v>
      </c>
      <c r="AT13" s="104">
        <v>3696.42</v>
      </c>
      <c r="AU13" s="124">
        <v>-776.85</v>
      </c>
      <c r="AV13" s="29">
        <v>-706.32</v>
      </c>
      <c r="AW13" s="29">
        <v>-740.6</v>
      </c>
      <c r="AX13" s="97">
        <v>-725.47</v>
      </c>
      <c r="AY13" s="31">
        <f t="shared" si="17"/>
        <v>9.08</v>
      </c>
      <c r="AZ13" s="124">
        <v>2577.62</v>
      </c>
      <c r="BA13" s="29">
        <v>3599.78</v>
      </c>
      <c r="BB13" s="29">
        <v>2539.63</v>
      </c>
      <c r="BC13" s="97">
        <v>3586.38</v>
      </c>
      <c r="BD13" s="31">
        <f t="shared" si="18"/>
        <v>29.45</v>
      </c>
      <c r="BE13" s="405">
        <f t="shared" si="19"/>
        <v>0.76839999999999997</v>
      </c>
      <c r="BF13" s="405">
        <f t="shared" si="4"/>
        <v>0.83599999999999997</v>
      </c>
      <c r="BG13" s="405">
        <f t="shared" si="5"/>
        <v>0.7742</v>
      </c>
      <c r="BH13" s="405">
        <f t="shared" si="6"/>
        <v>0.83169999999999999</v>
      </c>
      <c r="BI13" s="189">
        <v>1800.77</v>
      </c>
      <c r="BJ13" s="190">
        <v>2893.46</v>
      </c>
      <c r="BK13" s="190">
        <v>1799.03</v>
      </c>
      <c r="BL13" s="191">
        <v>2860.91</v>
      </c>
      <c r="BM13" s="42">
        <v>3.0404</v>
      </c>
      <c r="BN13" s="43">
        <v>3.0404</v>
      </c>
      <c r="BO13" s="43">
        <v>3.0404</v>
      </c>
      <c r="BP13" s="44">
        <v>3.0404</v>
      </c>
      <c r="BQ13" s="45" t="s">
        <v>89</v>
      </c>
      <c r="BR13" s="414"/>
      <c r="BS13" s="46" t="s">
        <v>170</v>
      </c>
      <c r="BT13" s="410">
        <v>7108.6</v>
      </c>
      <c r="BU13" s="47" t="s">
        <v>174</v>
      </c>
      <c r="BV13" s="419">
        <v>-528</v>
      </c>
      <c r="BW13" s="501">
        <v>96.65</v>
      </c>
      <c r="BX13" s="488">
        <v>113.35</v>
      </c>
      <c r="BY13" s="488">
        <v>0</v>
      </c>
      <c r="BZ13" s="488">
        <v>12.55</v>
      </c>
      <c r="CA13" s="488">
        <v>42.71</v>
      </c>
      <c r="CB13" s="488">
        <v>0</v>
      </c>
      <c r="CC13" s="488">
        <v>44.92</v>
      </c>
      <c r="CD13" s="534">
        <v>2</v>
      </c>
      <c r="CE13" s="476">
        <v>4</v>
      </c>
    </row>
    <row r="14" spans="1:83" ht="30.75" thickBot="1" x14ac:dyDescent="0.3">
      <c r="A14" s="539"/>
      <c r="B14" s="261" t="s">
        <v>31</v>
      </c>
      <c r="C14" s="262">
        <v>1</v>
      </c>
      <c r="D14" s="511"/>
      <c r="E14" s="487"/>
      <c r="F14" s="469"/>
      <c r="G14" s="467"/>
      <c r="H14" s="241">
        <v>0.90900000000000003</v>
      </c>
      <c r="I14" s="242">
        <v>0.90900000000000003</v>
      </c>
      <c r="J14" s="79">
        <v>-1658.31</v>
      </c>
      <c r="K14" s="79">
        <v>-1651.48</v>
      </c>
      <c r="L14" s="79">
        <v>-1683.85</v>
      </c>
      <c r="M14" s="79">
        <v>-1621.89</v>
      </c>
      <c r="N14" s="31">
        <f t="shared" si="7"/>
        <v>3.68</v>
      </c>
      <c r="O14" s="79">
        <v>3902.74</v>
      </c>
      <c r="P14" s="79">
        <v>5458.02</v>
      </c>
      <c r="Q14" s="79">
        <v>3990.03</v>
      </c>
      <c r="R14" s="79">
        <v>5486.38</v>
      </c>
      <c r="S14" s="31">
        <f t="shared" si="8"/>
        <v>28.86</v>
      </c>
      <c r="T14" s="405">
        <f t="shared" si="9"/>
        <v>0.70179999999999998</v>
      </c>
      <c r="U14" s="405">
        <f t="shared" si="10"/>
        <v>0.76770000000000005</v>
      </c>
      <c r="V14" s="405">
        <f t="shared" si="11"/>
        <v>0.70320000000000005</v>
      </c>
      <c r="W14" s="405">
        <f t="shared" si="12"/>
        <v>0.77180000000000004</v>
      </c>
      <c r="X14" s="76">
        <v>2244.4299999999998</v>
      </c>
      <c r="Y14" s="77">
        <v>3806.54</v>
      </c>
      <c r="Z14" s="77">
        <v>2306.1799999999998</v>
      </c>
      <c r="AA14" s="78">
        <v>3864.49</v>
      </c>
      <c r="AB14" s="31">
        <f t="shared" si="13"/>
        <v>41.92</v>
      </c>
      <c r="AC14" s="79">
        <v>-933.22</v>
      </c>
      <c r="AD14" s="79">
        <v>-910.03</v>
      </c>
      <c r="AE14" s="79">
        <v>-933.22</v>
      </c>
      <c r="AF14" s="79">
        <v>-910.03</v>
      </c>
      <c r="AG14" s="31">
        <f t="shared" si="14"/>
        <v>2.48</v>
      </c>
      <c r="AH14" s="79">
        <v>3435.29</v>
      </c>
      <c r="AI14" s="79">
        <v>3645.08</v>
      </c>
      <c r="AJ14" s="79">
        <v>3435.29</v>
      </c>
      <c r="AK14" s="79">
        <v>3645.08</v>
      </c>
      <c r="AL14" s="31">
        <f t="shared" si="15"/>
        <v>5.76</v>
      </c>
      <c r="AM14" s="405">
        <f t="shared" si="16"/>
        <v>0.78639999999999999</v>
      </c>
      <c r="AN14" s="405">
        <f t="shared" si="1"/>
        <v>0.80020000000000002</v>
      </c>
      <c r="AO14" s="405">
        <f t="shared" si="2"/>
        <v>0.78639999999999999</v>
      </c>
      <c r="AP14" s="405">
        <f t="shared" si="3"/>
        <v>0.80020000000000002</v>
      </c>
      <c r="AQ14" s="80">
        <v>2502.0700000000002</v>
      </c>
      <c r="AR14" s="81">
        <v>2735.05</v>
      </c>
      <c r="AS14" s="81">
        <v>2502.0700000000002</v>
      </c>
      <c r="AT14" s="115">
        <v>2735.05</v>
      </c>
      <c r="AU14" s="116">
        <v>-1645</v>
      </c>
      <c r="AV14" s="53">
        <v>-1592.72</v>
      </c>
      <c r="AW14" s="53">
        <v>-1645.44</v>
      </c>
      <c r="AX14" s="117">
        <v>-1606.01</v>
      </c>
      <c r="AY14" s="31">
        <f t="shared" si="17"/>
        <v>3.2</v>
      </c>
      <c r="AZ14" s="116">
        <v>2577.62</v>
      </c>
      <c r="BA14" s="53">
        <v>3599.78</v>
      </c>
      <c r="BB14" s="53">
        <v>2539.63</v>
      </c>
      <c r="BC14" s="117">
        <v>3586.38</v>
      </c>
      <c r="BD14" s="31">
        <f t="shared" si="18"/>
        <v>29.45</v>
      </c>
      <c r="BE14" s="405">
        <f t="shared" si="19"/>
        <v>0.61040000000000005</v>
      </c>
      <c r="BF14" s="405">
        <f t="shared" si="4"/>
        <v>0.69330000000000003</v>
      </c>
      <c r="BG14" s="405">
        <f t="shared" si="5"/>
        <v>0.60680000000000001</v>
      </c>
      <c r="BH14" s="405">
        <f t="shared" si="6"/>
        <v>0.69069999999999998</v>
      </c>
      <c r="BI14" s="223">
        <v>932.62</v>
      </c>
      <c r="BJ14" s="224">
        <v>2007.06</v>
      </c>
      <c r="BK14" s="224">
        <v>894.19</v>
      </c>
      <c r="BL14" s="225">
        <v>1980.37</v>
      </c>
      <c r="BM14" s="136">
        <v>3.0404</v>
      </c>
      <c r="BN14" s="137">
        <v>3.0404</v>
      </c>
      <c r="BO14" s="137">
        <v>3.0404</v>
      </c>
      <c r="BP14" s="138">
        <v>3.0404</v>
      </c>
      <c r="BQ14" s="92" t="s">
        <v>89</v>
      </c>
      <c r="BR14" s="416"/>
      <c r="BS14" s="93" t="s">
        <v>89</v>
      </c>
      <c r="BT14" s="408"/>
      <c r="BU14" s="94" t="s">
        <v>175</v>
      </c>
      <c r="BV14" s="408">
        <v>-528</v>
      </c>
      <c r="BW14" s="511"/>
      <c r="BX14" s="489"/>
      <c r="BY14" s="489"/>
      <c r="BZ14" s="489"/>
      <c r="CA14" s="489"/>
      <c r="CB14" s="489"/>
      <c r="CC14" s="489"/>
      <c r="CD14" s="535"/>
      <c r="CE14" s="478"/>
    </row>
    <row r="15" spans="1:83" ht="45.75" thickBot="1" x14ac:dyDescent="0.3">
      <c r="A15" s="537" t="s">
        <v>25</v>
      </c>
      <c r="B15" s="247" t="s">
        <v>26</v>
      </c>
      <c r="C15" s="248">
        <v>1</v>
      </c>
      <c r="D15" s="501" t="s">
        <v>77</v>
      </c>
      <c r="E15" s="486" t="s">
        <v>75</v>
      </c>
      <c r="F15" s="468" t="s">
        <v>89</v>
      </c>
      <c r="G15" s="466" t="s">
        <v>209</v>
      </c>
      <c r="H15" s="179">
        <v>0.71399999999999997</v>
      </c>
      <c r="I15" s="180">
        <v>0.71399999999999997</v>
      </c>
      <c r="J15" s="101">
        <v>2363.9899999999998</v>
      </c>
      <c r="K15" s="101">
        <v>2013.51</v>
      </c>
      <c r="L15" s="101">
        <v>2252.71</v>
      </c>
      <c r="M15" s="101">
        <v>2073.15</v>
      </c>
      <c r="N15" s="31">
        <f t="shared" si="7"/>
        <v>14.83</v>
      </c>
      <c r="O15" s="101">
        <v>1691.6</v>
      </c>
      <c r="P15" s="101">
        <v>1970.32</v>
      </c>
      <c r="Q15" s="101">
        <v>1855.32</v>
      </c>
      <c r="R15" s="101">
        <v>2117.46</v>
      </c>
      <c r="S15" s="31">
        <f t="shared" si="8"/>
        <v>20.11</v>
      </c>
      <c r="T15" s="405">
        <f t="shared" si="9"/>
        <v>0.28439999999999999</v>
      </c>
      <c r="U15" s="405">
        <f t="shared" si="10"/>
        <v>2.1499999999999998E-2</v>
      </c>
      <c r="V15" s="405">
        <f t="shared" si="11"/>
        <v>0.1764</v>
      </c>
      <c r="W15" s="405">
        <f t="shared" si="12"/>
        <v>2.0899999999999998E-2</v>
      </c>
      <c r="X15" s="98">
        <v>4055.59</v>
      </c>
      <c r="Y15" s="99">
        <v>3983.83</v>
      </c>
      <c r="Z15" s="99">
        <v>4108.03</v>
      </c>
      <c r="AA15" s="100">
        <v>4190.6099999999997</v>
      </c>
      <c r="AB15" s="31">
        <f t="shared" si="13"/>
        <v>4.93</v>
      </c>
      <c r="AC15" s="101">
        <v>1585.14</v>
      </c>
      <c r="AD15" s="101">
        <v>1533.98</v>
      </c>
      <c r="AE15" s="101">
        <v>1585.14</v>
      </c>
      <c r="AF15" s="101">
        <v>1533.98</v>
      </c>
      <c r="AG15" s="31">
        <f t="shared" si="14"/>
        <v>3.23</v>
      </c>
      <c r="AH15" s="101">
        <v>2951.47</v>
      </c>
      <c r="AI15" s="101">
        <v>2797.54</v>
      </c>
      <c r="AJ15" s="101">
        <v>2951.47</v>
      </c>
      <c r="AK15" s="101">
        <v>2797.54</v>
      </c>
      <c r="AL15" s="31">
        <f t="shared" si="15"/>
        <v>5.22</v>
      </c>
      <c r="AM15" s="405">
        <f t="shared" si="16"/>
        <v>0.46289999999999998</v>
      </c>
      <c r="AN15" s="405">
        <f t="shared" si="1"/>
        <v>0.45169999999999999</v>
      </c>
      <c r="AO15" s="405">
        <f t="shared" si="2"/>
        <v>0.46289999999999998</v>
      </c>
      <c r="AP15" s="405">
        <f t="shared" si="3"/>
        <v>0.45169999999999999</v>
      </c>
      <c r="AQ15" s="102">
        <v>4536.6099999999997</v>
      </c>
      <c r="AR15" s="103">
        <v>4331.5200000000004</v>
      </c>
      <c r="AS15" s="103">
        <v>4536.6099999999997</v>
      </c>
      <c r="AT15" s="104">
        <v>4331.5200000000004</v>
      </c>
      <c r="AU15" s="124"/>
      <c r="AV15" s="29"/>
      <c r="AW15" s="29"/>
      <c r="AX15" s="97"/>
      <c r="AY15" s="31" t="str">
        <f t="shared" si="17"/>
        <v/>
      </c>
      <c r="AZ15" s="124"/>
      <c r="BA15" s="29"/>
      <c r="BB15" s="29"/>
      <c r="BC15" s="97"/>
      <c r="BD15" s="31" t="str">
        <f t="shared" si="18"/>
        <v/>
      </c>
      <c r="BE15" s="405" t="str">
        <f t="shared" si="19"/>
        <v/>
      </c>
      <c r="BF15" s="405" t="str">
        <f t="shared" si="4"/>
        <v/>
      </c>
      <c r="BG15" s="405" t="str">
        <f t="shared" si="5"/>
        <v/>
      </c>
      <c r="BH15" s="405" t="str">
        <f t="shared" si="6"/>
        <v/>
      </c>
      <c r="BI15" s="189" t="s">
        <v>89</v>
      </c>
      <c r="BJ15" s="190" t="s">
        <v>89</v>
      </c>
      <c r="BK15" s="190" t="s">
        <v>89</v>
      </c>
      <c r="BL15" s="191" t="s">
        <v>89</v>
      </c>
      <c r="BM15" s="42">
        <v>3.2414999999999998</v>
      </c>
      <c r="BN15" s="43">
        <v>3.2414999999999998</v>
      </c>
      <c r="BO15" s="43">
        <v>3.2414999999999998</v>
      </c>
      <c r="BP15" s="44">
        <v>3.2414999999999998</v>
      </c>
      <c r="BQ15" s="45" t="s">
        <v>89</v>
      </c>
      <c r="BR15" s="414"/>
      <c r="BS15" s="46" t="s">
        <v>89</v>
      </c>
      <c r="BT15" s="410"/>
      <c r="BU15" s="47" t="s">
        <v>89</v>
      </c>
      <c r="BV15" s="419"/>
      <c r="BW15" s="501">
        <v>156.4</v>
      </c>
      <c r="BX15" s="488">
        <v>198.27</v>
      </c>
      <c r="BY15" s="488">
        <v>0</v>
      </c>
      <c r="BZ15" s="488">
        <v>11.14</v>
      </c>
      <c r="CA15" s="488">
        <v>24.29</v>
      </c>
      <c r="CB15" s="488">
        <v>1.44</v>
      </c>
      <c r="CC15" s="491">
        <v>39.1</v>
      </c>
      <c r="CD15" s="536">
        <v>1</v>
      </c>
      <c r="CE15" s="477">
        <v>4</v>
      </c>
    </row>
    <row r="16" spans="1:83" ht="15.75" thickBot="1" x14ac:dyDescent="0.3">
      <c r="A16" s="539"/>
      <c r="B16" s="263" t="s">
        <v>25</v>
      </c>
      <c r="C16" s="262">
        <v>1</v>
      </c>
      <c r="D16" s="511"/>
      <c r="E16" s="487"/>
      <c r="F16" s="469"/>
      <c r="G16" s="467"/>
      <c r="H16" s="241">
        <v>0.71399999999999997</v>
      </c>
      <c r="I16" s="242">
        <v>0.71399999999999997</v>
      </c>
      <c r="J16" s="141">
        <v>1283.5</v>
      </c>
      <c r="K16" s="141">
        <v>1085.8800000000001</v>
      </c>
      <c r="L16" s="141">
        <v>1259.74</v>
      </c>
      <c r="M16" s="141">
        <v>1129.06</v>
      </c>
      <c r="N16" s="31">
        <f t="shared" si="7"/>
        <v>15.4</v>
      </c>
      <c r="O16" s="141">
        <v>1691.6</v>
      </c>
      <c r="P16" s="141">
        <v>1970.32</v>
      </c>
      <c r="Q16" s="141">
        <v>1855.32</v>
      </c>
      <c r="R16" s="141">
        <v>2117.46</v>
      </c>
      <c r="S16" s="31">
        <f t="shared" si="8"/>
        <v>20.11</v>
      </c>
      <c r="T16" s="405">
        <f t="shared" si="9"/>
        <v>0.24129999999999999</v>
      </c>
      <c r="U16" s="405">
        <f t="shared" si="10"/>
        <v>0.44890000000000002</v>
      </c>
      <c r="V16" s="405">
        <f t="shared" si="11"/>
        <v>0.32100000000000001</v>
      </c>
      <c r="W16" s="405">
        <f t="shared" si="12"/>
        <v>0.46679999999999999</v>
      </c>
      <c r="X16" s="76">
        <v>2975.1</v>
      </c>
      <c r="Y16" s="77">
        <v>3056.2</v>
      </c>
      <c r="Z16" s="77">
        <v>3115.06</v>
      </c>
      <c r="AA16" s="78">
        <v>3246.52</v>
      </c>
      <c r="AB16" s="31">
        <f t="shared" si="13"/>
        <v>8.36</v>
      </c>
      <c r="AC16" s="141">
        <v>1215.8900000000001</v>
      </c>
      <c r="AD16" s="141">
        <v>1178.0899999999999</v>
      </c>
      <c r="AE16" s="141">
        <v>1215.8900000000001</v>
      </c>
      <c r="AF16" s="141">
        <v>1178.0899999999999</v>
      </c>
      <c r="AG16" s="31">
        <f t="shared" si="14"/>
        <v>3.11</v>
      </c>
      <c r="AH16" s="141">
        <v>2951.47</v>
      </c>
      <c r="AI16" s="141">
        <v>2797.54</v>
      </c>
      <c r="AJ16" s="141">
        <v>2951.47</v>
      </c>
      <c r="AK16" s="141">
        <v>2797.54</v>
      </c>
      <c r="AL16" s="31">
        <f t="shared" si="15"/>
        <v>5.22</v>
      </c>
      <c r="AM16" s="405">
        <f t="shared" si="16"/>
        <v>0.58799999999999997</v>
      </c>
      <c r="AN16" s="405">
        <f t="shared" si="1"/>
        <v>0.57889999999999997</v>
      </c>
      <c r="AO16" s="405">
        <f t="shared" si="2"/>
        <v>0.58799999999999997</v>
      </c>
      <c r="AP16" s="405">
        <f t="shared" si="3"/>
        <v>0.57889999999999997</v>
      </c>
      <c r="AQ16" s="80">
        <v>4167.3599999999997</v>
      </c>
      <c r="AR16" s="81">
        <v>3975.63</v>
      </c>
      <c r="AS16" s="81">
        <v>4167.3599999999997</v>
      </c>
      <c r="AT16" s="115">
        <v>3975.63</v>
      </c>
      <c r="AU16" s="116"/>
      <c r="AV16" s="53"/>
      <c r="AW16" s="53"/>
      <c r="AX16" s="117"/>
      <c r="AY16" s="31" t="str">
        <f t="shared" si="17"/>
        <v/>
      </c>
      <c r="AZ16" s="116"/>
      <c r="BA16" s="53"/>
      <c r="BB16" s="53"/>
      <c r="BC16" s="117"/>
      <c r="BD16" s="31" t="str">
        <f t="shared" si="18"/>
        <v/>
      </c>
      <c r="BE16" s="405" t="str">
        <f t="shared" si="19"/>
        <v/>
      </c>
      <c r="BF16" s="405" t="str">
        <f t="shared" si="4"/>
        <v/>
      </c>
      <c r="BG16" s="405" t="str">
        <f t="shared" si="5"/>
        <v/>
      </c>
      <c r="BH16" s="405" t="str">
        <f t="shared" si="6"/>
        <v/>
      </c>
      <c r="BI16" s="223" t="s">
        <v>89</v>
      </c>
      <c r="BJ16" s="224" t="s">
        <v>89</v>
      </c>
      <c r="BK16" s="224" t="s">
        <v>89</v>
      </c>
      <c r="BL16" s="225" t="s">
        <v>89</v>
      </c>
      <c r="BM16" s="142">
        <v>3.2414999999999998</v>
      </c>
      <c r="BN16" s="143">
        <v>3.2414999999999998</v>
      </c>
      <c r="BO16" s="143">
        <v>3.2414999999999998</v>
      </c>
      <c r="BP16" s="144">
        <v>3.2414999999999998</v>
      </c>
      <c r="BQ16" s="92" t="s">
        <v>89</v>
      </c>
      <c r="BR16" s="416"/>
      <c r="BS16" s="93" t="s">
        <v>89</v>
      </c>
      <c r="BT16" s="408"/>
      <c r="BU16" s="94" t="s">
        <v>89</v>
      </c>
      <c r="BV16" s="408"/>
      <c r="BW16" s="511"/>
      <c r="BX16" s="489"/>
      <c r="BY16" s="489"/>
      <c r="BZ16" s="489"/>
      <c r="CA16" s="489"/>
      <c r="CB16" s="489"/>
      <c r="CC16" s="489"/>
      <c r="CD16" s="535"/>
      <c r="CE16" s="478"/>
    </row>
    <row r="17" spans="1:83" ht="45.75" thickBot="1" x14ac:dyDescent="0.3">
      <c r="A17" s="537" t="s">
        <v>27</v>
      </c>
      <c r="B17" s="247" t="s">
        <v>28</v>
      </c>
      <c r="C17" s="248">
        <v>1</v>
      </c>
      <c r="D17" s="502" t="s">
        <v>91</v>
      </c>
      <c r="E17" s="490" t="s">
        <v>71</v>
      </c>
      <c r="F17" s="468" t="s">
        <v>216</v>
      </c>
      <c r="G17" s="466" t="s">
        <v>209</v>
      </c>
      <c r="H17" s="179">
        <v>0.71399999999999997</v>
      </c>
      <c r="I17" s="180">
        <v>0.71399999999999997</v>
      </c>
      <c r="J17" s="101">
        <v>3196.76</v>
      </c>
      <c r="K17" s="101">
        <v>3154.11</v>
      </c>
      <c r="L17" s="101">
        <v>3202.68</v>
      </c>
      <c r="M17" s="101">
        <v>3161.25</v>
      </c>
      <c r="N17" s="31">
        <f t="shared" si="7"/>
        <v>1.52</v>
      </c>
      <c r="O17" s="101">
        <v>776.45</v>
      </c>
      <c r="P17" s="101">
        <v>1061.6099999999999</v>
      </c>
      <c r="Q17" s="101">
        <v>864.12</v>
      </c>
      <c r="R17" s="101">
        <v>1091.54</v>
      </c>
      <c r="S17" s="31">
        <f t="shared" si="8"/>
        <v>28.87</v>
      </c>
      <c r="T17" s="405">
        <f t="shared" si="9"/>
        <v>0.7571</v>
      </c>
      <c r="U17" s="405">
        <f t="shared" si="10"/>
        <v>0.66339999999999999</v>
      </c>
      <c r="V17" s="405">
        <f t="shared" si="11"/>
        <v>0.73019999999999996</v>
      </c>
      <c r="W17" s="405">
        <f t="shared" si="12"/>
        <v>0.65469999999999995</v>
      </c>
      <c r="X17" s="98">
        <v>3973.21</v>
      </c>
      <c r="Y17" s="99">
        <v>4215.72</v>
      </c>
      <c r="Z17" s="99">
        <v>4066.8</v>
      </c>
      <c r="AA17" s="100">
        <v>4252.79</v>
      </c>
      <c r="AB17" s="31">
        <f t="shared" si="13"/>
        <v>6.57</v>
      </c>
      <c r="AC17" s="101">
        <v>761.96</v>
      </c>
      <c r="AD17" s="101">
        <v>748.28</v>
      </c>
      <c r="AE17" s="101">
        <v>761.96</v>
      </c>
      <c r="AF17" s="101">
        <v>748.28</v>
      </c>
      <c r="AG17" s="31">
        <f t="shared" si="14"/>
        <v>1.8</v>
      </c>
      <c r="AH17" s="101">
        <v>1448.02</v>
      </c>
      <c r="AI17" s="101">
        <v>1392.3</v>
      </c>
      <c r="AJ17" s="101">
        <v>1448.02</v>
      </c>
      <c r="AK17" s="101">
        <v>1392.3</v>
      </c>
      <c r="AL17" s="31">
        <f t="shared" si="15"/>
        <v>3.85</v>
      </c>
      <c r="AM17" s="405">
        <f t="shared" si="16"/>
        <v>0.4738</v>
      </c>
      <c r="AN17" s="405">
        <f t="shared" si="1"/>
        <v>0.46260000000000001</v>
      </c>
      <c r="AO17" s="405">
        <f t="shared" si="2"/>
        <v>0.4738</v>
      </c>
      <c r="AP17" s="405">
        <f t="shared" si="3"/>
        <v>0.46260000000000001</v>
      </c>
      <c r="AQ17" s="102">
        <v>2209.98</v>
      </c>
      <c r="AR17" s="103">
        <v>2140.58</v>
      </c>
      <c r="AS17" s="103">
        <v>2209.98</v>
      </c>
      <c r="AT17" s="104">
        <v>2140.58</v>
      </c>
      <c r="AU17" s="124">
        <v>944.05</v>
      </c>
      <c r="AV17" s="29">
        <v>901.41</v>
      </c>
      <c r="AW17" s="29">
        <v>949.97</v>
      </c>
      <c r="AX17" s="97">
        <v>908.55</v>
      </c>
      <c r="AY17" s="31">
        <f t="shared" si="17"/>
        <v>5.1100000000000003</v>
      </c>
      <c r="AZ17" s="124">
        <v>776.45</v>
      </c>
      <c r="BA17" s="29">
        <v>1061.6099999999999</v>
      </c>
      <c r="BB17" s="29">
        <v>864.12</v>
      </c>
      <c r="BC17" s="97">
        <v>1091.54</v>
      </c>
      <c r="BD17" s="31">
        <f t="shared" si="18"/>
        <v>28.87</v>
      </c>
      <c r="BE17" s="405">
        <f t="shared" si="19"/>
        <v>0.17749999999999999</v>
      </c>
      <c r="BF17" s="405">
        <f t="shared" si="4"/>
        <v>0.15090000000000001</v>
      </c>
      <c r="BG17" s="405">
        <f t="shared" si="5"/>
        <v>9.0399999999999994E-2</v>
      </c>
      <c r="BH17" s="405">
        <f t="shared" si="6"/>
        <v>0.1676</v>
      </c>
      <c r="BI17" s="189">
        <v>1720.5</v>
      </c>
      <c r="BJ17" s="190">
        <v>1963.02</v>
      </c>
      <c r="BK17" s="190">
        <v>1814.09</v>
      </c>
      <c r="BL17" s="191">
        <v>2000.09</v>
      </c>
      <c r="BM17" s="89">
        <v>2.9087000000000001</v>
      </c>
      <c r="BN17" s="90">
        <v>2.9087000000000001</v>
      </c>
      <c r="BO17" s="90">
        <v>2.9087000000000001</v>
      </c>
      <c r="BP17" s="91">
        <v>2.9087000000000001</v>
      </c>
      <c r="BQ17" s="45" t="s">
        <v>89</v>
      </c>
      <c r="BR17" s="414"/>
      <c r="BS17" s="46" t="s">
        <v>166</v>
      </c>
      <c r="BT17" s="410">
        <v>6945.72</v>
      </c>
      <c r="BU17" s="47" t="s">
        <v>89</v>
      </c>
      <c r="BV17" s="419"/>
      <c r="BW17" s="501">
        <v>80.91</v>
      </c>
      <c r="BX17" s="488">
        <v>95.48</v>
      </c>
      <c r="BY17" s="488">
        <v>0</v>
      </c>
      <c r="BZ17" s="488">
        <v>3.96</v>
      </c>
      <c r="CA17" s="488">
        <v>16.02</v>
      </c>
      <c r="CB17" s="488">
        <v>0.72</v>
      </c>
      <c r="CC17" s="491">
        <v>40.46</v>
      </c>
      <c r="CD17" s="536">
        <v>1</v>
      </c>
      <c r="CE17" s="477">
        <v>2</v>
      </c>
    </row>
    <row r="18" spans="1:83" ht="30.75" thickBot="1" x14ac:dyDescent="0.3">
      <c r="A18" s="539"/>
      <c r="B18" s="264" t="s">
        <v>29</v>
      </c>
      <c r="C18" s="260" t="s">
        <v>22</v>
      </c>
      <c r="D18" s="511"/>
      <c r="E18" s="487"/>
      <c r="F18" s="470"/>
      <c r="G18" s="467"/>
      <c r="H18" s="241">
        <v>0.52600000000000002</v>
      </c>
      <c r="I18" s="242">
        <v>0.52600000000000002</v>
      </c>
      <c r="J18" s="79">
        <v>7253.39</v>
      </c>
      <c r="K18" s="79">
        <v>7142.86</v>
      </c>
      <c r="L18" s="79">
        <v>7252.17</v>
      </c>
      <c r="M18" s="79">
        <v>7157.14</v>
      </c>
      <c r="N18" s="31">
        <f t="shared" si="7"/>
        <v>1.52</v>
      </c>
      <c r="O18" s="79">
        <v>776.45</v>
      </c>
      <c r="P18" s="79">
        <v>1061.6099999999999</v>
      </c>
      <c r="Q18" s="79">
        <v>864.12</v>
      </c>
      <c r="R18" s="79">
        <v>1091.54</v>
      </c>
      <c r="S18" s="31">
        <f t="shared" si="8"/>
        <v>28.87</v>
      </c>
      <c r="T18" s="405">
        <f t="shared" si="9"/>
        <v>0.89300000000000002</v>
      </c>
      <c r="U18" s="405">
        <f t="shared" si="10"/>
        <v>0.85140000000000005</v>
      </c>
      <c r="V18" s="405">
        <f t="shared" si="11"/>
        <v>0.88080000000000003</v>
      </c>
      <c r="W18" s="405">
        <f t="shared" si="12"/>
        <v>0.84750000000000003</v>
      </c>
      <c r="X18" s="76">
        <v>8029.84</v>
      </c>
      <c r="Y18" s="77">
        <v>8204.4699999999993</v>
      </c>
      <c r="Z18" s="77">
        <v>8116.29</v>
      </c>
      <c r="AA18" s="78">
        <v>8248.68</v>
      </c>
      <c r="AB18" s="31">
        <f t="shared" si="13"/>
        <v>2.65</v>
      </c>
      <c r="AC18" s="79">
        <v>1535.45</v>
      </c>
      <c r="AD18" s="79">
        <v>1517.19</v>
      </c>
      <c r="AE18" s="79">
        <v>1535.45</v>
      </c>
      <c r="AF18" s="79">
        <v>1517.19</v>
      </c>
      <c r="AG18" s="31">
        <f t="shared" si="14"/>
        <v>1.19</v>
      </c>
      <c r="AH18" s="79">
        <v>1448.02</v>
      </c>
      <c r="AI18" s="79">
        <v>1392.3</v>
      </c>
      <c r="AJ18" s="79">
        <v>1448.02</v>
      </c>
      <c r="AK18" s="79">
        <v>1392.3</v>
      </c>
      <c r="AL18" s="31">
        <f t="shared" si="15"/>
        <v>3.85</v>
      </c>
      <c r="AM18" s="405">
        <f t="shared" si="16"/>
        <v>5.6899999999999999E-2</v>
      </c>
      <c r="AN18" s="405">
        <f t="shared" si="1"/>
        <v>8.2299999999999998E-2</v>
      </c>
      <c r="AO18" s="405">
        <f t="shared" si="2"/>
        <v>5.6899999999999999E-2</v>
      </c>
      <c r="AP18" s="405">
        <f t="shared" si="3"/>
        <v>8.2299999999999998E-2</v>
      </c>
      <c r="AQ18" s="80">
        <v>2983.47</v>
      </c>
      <c r="AR18" s="81">
        <v>2909.49</v>
      </c>
      <c r="AS18" s="81">
        <v>2983.47</v>
      </c>
      <c r="AT18" s="115">
        <v>2909.49</v>
      </c>
      <c r="AU18" s="116">
        <v>1973.61</v>
      </c>
      <c r="AV18" s="53">
        <v>1957.38</v>
      </c>
      <c r="AW18" s="53">
        <v>1997.67</v>
      </c>
      <c r="AX18" s="117">
        <v>1965.08</v>
      </c>
      <c r="AY18" s="31">
        <f t="shared" si="17"/>
        <v>2.02</v>
      </c>
      <c r="AZ18" s="116">
        <v>673.67</v>
      </c>
      <c r="BA18" s="53">
        <v>879.19</v>
      </c>
      <c r="BB18" s="53">
        <v>786.95</v>
      </c>
      <c r="BC18" s="117">
        <v>915.34</v>
      </c>
      <c r="BD18" s="31">
        <f t="shared" si="18"/>
        <v>26.4</v>
      </c>
      <c r="BE18" s="405">
        <f t="shared" si="19"/>
        <v>0.65869999999999995</v>
      </c>
      <c r="BF18" s="405">
        <f t="shared" si="4"/>
        <v>0.55079999999999996</v>
      </c>
      <c r="BG18" s="405">
        <f t="shared" si="5"/>
        <v>0.60609999999999997</v>
      </c>
      <c r="BH18" s="405">
        <f t="shared" si="6"/>
        <v>0.53420000000000001</v>
      </c>
      <c r="BI18" s="223">
        <v>2647.28</v>
      </c>
      <c r="BJ18" s="224">
        <v>2836.57</v>
      </c>
      <c r="BK18" s="224">
        <v>2784.62</v>
      </c>
      <c r="BL18" s="225">
        <v>2880.42</v>
      </c>
      <c r="BM18" s="136">
        <v>0.95289999999999997</v>
      </c>
      <c r="BN18" s="137">
        <v>0.95289999999999997</v>
      </c>
      <c r="BO18" s="137">
        <v>0.95289999999999997</v>
      </c>
      <c r="BP18" s="138">
        <v>0.95289999999999997</v>
      </c>
      <c r="BQ18" s="426" t="s">
        <v>244</v>
      </c>
      <c r="BR18" s="430">
        <v>7448.99</v>
      </c>
      <c r="BS18" s="431" t="s">
        <v>112</v>
      </c>
      <c r="BT18" s="432">
        <v>7396.22</v>
      </c>
      <c r="BU18" s="433" t="s">
        <v>245</v>
      </c>
      <c r="BV18" s="408">
        <v>-1370</v>
      </c>
      <c r="BW18" s="511"/>
      <c r="BX18" s="489"/>
      <c r="BY18" s="489"/>
      <c r="BZ18" s="489"/>
      <c r="CA18" s="489"/>
      <c r="CB18" s="489"/>
      <c r="CC18" s="489"/>
      <c r="CD18" s="535"/>
      <c r="CE18" s="478"/>
    </row>
    <row r="19" spans="1:83" ht="84" customHeight="1" thickBot="1" x14ac:dyDescent="0.3">
      <c r="A19" s="265" t="s">
        <v>33</v>
      </c>
      <c r="B19" s="266" t="s">
        <v>34</v>
      </c>
      <c r="C19" s="267" t="s">
        <v>17</v>
      </c>
      <c r="D19" s="268" t="s">
        <v>76</v>
      </c>
      <c r="E19" s="269" t="s">
        <v>75</v>
      </c>
      <c r="F19" s="151" t="s">
        <v>212</v>
      </c>
      <c r="G19" s="270" t="s">
        <v>209</v>
      </c>
      <c r="H19" s="241">
        <v>0.55600000000000005</v>
      </c>
      <c r="I19" s="242">
        <v>0.55600000000000005</v>
      </c>
      <c r="J19" s="155">
        <v>3196.1</v>
      </c>
      <c r="K19" s="155">
        <v>3027.84</v>
      </c>
      <c r="L19" s="155">
        <v>3178.07</v>
      </c>
      <c r="M19" s="155">
        <v>3039.66</v>
      </c>
      <c r="N19" s="31">
        <f t="shared" si="7"/>
        <v>5.26</v>
      </c>
      <c r="O19" s="155">
        <v>1409.19</v>
      </c>
      <c r="P19" s="155">
        <v>1544.99</v>
      </c>
      <c r="Q19" s="155">
        <v>1387.11</v>
      </c>
      <c r="R19" s="155">
        <v>1629.46</v>
      </c>
      <c r="S19" s="31">
        <f t="shared" si="8"/>
        <v>14.87</v>
      </c>
      <c r="T19" s="405">
        <f t="shared" si="9"/>
        <v>0.55910000000000004</v>
      </c>
      <c r="U19" s="405">
        <f t="shared" si="10"/>
        <v>0.48970000000000002</v>
      </c>
      <c r="V19" s="405">
        <f t="shared" si="11"/>
        <v>0.5635</v>
      </c>
      <c r="W19" s="405">
        <f t="shared" si="12"/>
        <v>0.46389999999999998</v>
      </c>
      <c r="X19" s="76">
        <v>4605.29</v>
      </c>
      <c r="Y19" s="77">
        <v>4572.83</v>
      </c>
      <c r="Z19" s="77">
        <v>4565.18</v>
      </c>
      <c r="AA19" s="78">
        <v>4669.12</v>
      </c>
      <c r="AB19" s="31">
        <f t="shared" si="13"/>
        <v>2.23</v>
      </c>
      <c r="AC19" s="155">
        <v>1213.3599999999999</v>
      </c>
      <c r="AD19" s="155">
        <v>1178.1099999999999</v>
      </c>
      <c r="AE19" s="155">
        <v>1213.3599999999999</v>
      </c>
      <c r="AF19" s="155">
        <v>1178.1099999999999</v>
      </c>
      <c r="AG19" s="31">
        <f t="shared" si="14"/>
        <v>2.91</v>
      </c>
      <c r="AH19" s="155">
        <v>1932.45</v>
      </c>
      <c r="AI19" s="155">
        <v>1829.51</v>
      </c>
      <c r="AJ19" s="155">
        <v>1932.45</v>
      </c>
      <c r="AK19" s="155">
        <v>1829.51</v>
      </c>
      <c r="AL19" s="31">
        <f t="shared" si="15"/>
        <v>5.33</v>
      </c>
      <c r="AM19" s="405">
        <f t="shared" si="16"/>
        <v>0.37209999999999999</v>
      </c>
      <c r="AN19" s="405">
        <f t="shared" si="1"/>
        <v>0.35610000000000003</v>
      </c>
      <c r="AO19" s="405">
        <f t="shared" si="2"/>
        <v>0.37209999999999999</v>
      </c>
      <c r="AP19" s="405">
        <f t="shared" si="3"/>
        <v>0.35610000000000003</v>
      </c>
      <c r="AQ19" s="192">
        <v>3145.81</v>
      </c>
      <c r="AR19" s="193">
        <v>3007.62</v>
      </c>
      <c r="AS19" s="193">
        <v>3145.81</v>
      </c>
      <c r="AT19" s="194">
        <v>3007.62</v>
      </c>
      <c r="AU19" s="162">
        <v>1944.46</v>
      </c>
      <c r="AV19" s="163">
        <v>1743.12</v>
      </c>
      <c r="AW19" s="163">
        <v>1868.53</v>
      </c>
      <c r="AX19" s="164">
        <v>1677.08</v>
      </c>
      <c r="AY19" s="31">
        <f t="shared" si="17"/>
        <v>13.75</v>
      </c>
      <c r="AZ19" s="162">
        <v>868.41</v>
      </c>
      <c r="BA19" s="163">
        <v>1130.8800000000001</v>
      </c>
      <c r="BB19" s="163">
        <v>870.49</v>
      </c>
      <c r="BC19" s="164">
        <v>1151.8</v>
      </c>
      <c r="BD19" s="31">
        <f t="shared" si="18"/>
        <v>24.6</v>
      </c>
      <c r="BE19" s="405">
        <f t="shared" si="19"/>
        <v>0.5534</v>
      </c>
      <c r="BF19" s="405">
        <f t="shared" si="4"/>
        <v>0.35120000000000001</v>
      </c>
      <c r="BG19" s="405">
        <f t="shared" si="5"/>
        <v>0.53410000000000002</v>
      </c>
      <c r="BH19" s="405">
        <f t="shared" si="6"/>
        <v>0.31319999999999998</v>
      </c>
      <c r="BI19" s="271">
        <v>2812.87</v>
      </c>
      <c r="BJ19" s="272">
        <v>2874</v>
      </c>
      <c r="BK19" s="272">
        <v>2739.02</v>
      </c>
      <c r="BL19" s="273">
        <v>2828.88</v>
      </c>
      <c r="BM19" s="168">
        <v>2.5954000000000002</v>
      </c>
      <c r="BN19" s="169">
        <v>0.91669999999999996</v>
      </c>
      <c r="BO19" s="169">
        <v>0.91669999999999996</v>
      </c>
      <c r="BP19" s="170">
        <v>0.91669999999999996</v>
      </c>
      <c r="BQ19" s="274" t="s">
        <v>176</v>
      </c>
      <c r="BR19" s="424">
        <v>5242.58</v>
      </c>
      <c r="BS19" s="275" t="s">
        <v>170</v>
      </c>
      <c r="BT19" s="422">
        <v>2634.7</v>
      </c>
      <c r="BU19" s="276" t="s">
        <v>177</v>
      </c>
      <c r="BV19" s="422">
        <f>602.35+909.01</f>
        <v>1511.3600000000001</v>
      </c>
      <c r="BW19" s="268">
        <v>44.93</v>
      </c>
      <c r="BX19" s="277">
        <v>134.59</v>
      </c>
      <c r="BY19" s="277">
        <v>0</v>
      </c>
      <c r="BZ19" s="277">
        <v>5.24</v>
      </c>
      <c r="CA19" s="277">
        <v>13.1</v>
      </c>
      <c r="CB19" s="277">
        <v>0</v>
      </c>
      <c r="CC19" s="277">
        <v>44.93</v>
      </c>
      <c r="CD19" s="275">
        <v>2</v>
      </c>
      <c r="CE19" s="278">
        <v>1</v>
      </c>
    </row>
    <row r="20" spans="1:83" ht="129.75" customHeight="1" thickBot="1" x14ac:dyDescent="0.3">
      <c r="A20" s="538" t="s">
        <v>35</v>
      </c>
      <c r="B20" s="266" t="s">
        <v>82</v>
      </c>
      <c r="C20" s="267" t="s">
        <v>17</v>
      </c>
      <c r="D20" s="501" t="s">
        <v>77</v>
      </c>
      <c r="E20" s="486" t="s">
        <v>75</v>
      </c>
      <c r="F20" s="468" t="s">
        <v>215</v>
      </c>
      <c r="G20" s="466" t="s">
        <v>220</v>
      </c>
      <c r="H20" s="179">
        <v>0.52600000000000002</v>
      </c>
      <c r="I20" s="180">
        <v>0.52600000000000002</v>
      </c>
      <c r="J20" s="434">
        <v>9124.9699999999993</v>
      </c>
      <c r="K20" s="434">
        <v>9859.6299999999992</v>
      </c>
      <c r="L20" s="434">
        <v>9101.18</v>
      </c>
      <c r="M20" s="434">
        <v>9862.09</v>
      </c>
      <c r="N20" s="31">
        <f t="shared" si="7"/>
        <v>7.72</v>
      </c>
      <c r="O20" s="434">
        <v>4442.43</v>
      </c>
      <c r="P20" s="434">
        <v>5967.66</v>
      </c>
      <c r="Q20" s="434">
        <v>4330.07</v>
      </c>
      <c r="R20" s="434">
        <v>6046.23</v>
      </c>
      <c r="S20" s="31">
        <f t="shared" si="8"/>
        <v>28.38</v>
      </c>
      <c r="T20" s="405">
        <f t="shared" si="9"/>
        <v>0.51319999999999999</v>
      </c>
      <c r="U20" s="405">
        <f t="shared" si="10"/>
        <v>0.3947</v>
      </c>
      <c r="V20" s="405">
        <f t="shared" si="11"/>
        <v>0.5242</v>
      </c>
      <c r="W20" s="405">
        <f t="shared" si="12"/>
        <v>0.38690000000000002</v>
      </c>
      <c r="X20" s="98">
        <v>13567.4</v>
      </c>
      <c r="Y20" s="99">
        <v>15827.289999999999</v>
      </c>
      <c r="Z20" s="99">
        <v>13431.25</v>
      </c>
      <c r="AA20" s="100">
        <v>15908.32</v>
      </c>
      <c r="AB20" s="31">
        <f t="shared" si="13"/>
        <v>15.57</v>
      </c>
      <c r="AC20" s="101">
        <v>3258.25</v>
      </c>
      <c r="AD20" s="101">
        <v>3447.11</v>
      </c>
      <c r="AE20" s="101">
        <v>3258.25</v>
      </c>
      <c r="AF20" s="101">
        <v>3447.11</v>
      </c>
      <c r="AG20" s="31">
        <f t="shared" si="14"/>
        <v>5.48</v>
      </c>
      <c r="AH20" s="101">
        <v>3590</v>
      </c>
      <c r="AI20" s="101">
        <v>4142.83</v>
      </c>
      <c r="AJ20" s="101">
        <v>3590</v>
      </c>
      <c r="AK20" s="101">
        <v>4142.83</v>
      </c>
      <c r="AL20" s="31">
        <f t="shared" si="15"/>
        <v>13.34</v>
      </c>
      <c r="AM20" s="405">
        <f t="shared" si="16"/>
        <v>9.2399999999999996E-2</v>
      </c>
      <c r="AN20" s="405">
        <f t="shared" si="1"/>
        <v>0.16789999999999999</v>
      </c>
      <c r="AO20" s="405">
        <f t="shared" si="2"/>
        <v>9.2399999999999996E-2</v>
      </c>
      <c r="AP20" s="405">
        <f t="shared" si="3"/>
        <v>0.16789999999999999</v>
      </c>
      <c r="AQ20" s="181">
        <v>6848.25</v>
      </c>
      <c r="AR20" s="182">
        <v>7589.94</v>
      </c>
      <c r="AS20" s="182">
        <v>6848.25</v>
      </c>
      <c r="AT20" s="183">
        <v>7589.94</v>
      </c>
      <c r="AU20" s="450">
        <v>2812.84</v>
      </c>
      <c r="AV20" s="451">
        <v>3055.09</v>
      </c>
      <c r="AW20" s="451">
        <v>2795.75</v>
      </c>
      <c r="AX20" s="452">
        <v>3050.83</v>
      </c>
      <c r="AY20" s="31">
        <f t="shared" si="17"/>
        <v>8.49</v>
      </c>
      <c r="AZ20" s="450">
        <v>3460.42</v>
      </c>
      <c r="BA20" s="451">
        <v>4370.6899999999996</v>
      </c>
      <c r="BB20" s="451">
        <v>3149.69</v>
      </c>
      <c r="BC20" s="452">
        <v>4490.3900000000003</v>
      </c>
      <c r="BD20" s="31">
        <f t="shared" si="18"/>
        <v>29.86</v>
      </c>
      <c r="BE20" s="405">
        <f t="shared" si="19"/>
        <v>0.18709999999999999</v>
      </c>
      <c r="BF20" s="405">
        <f t="shared" si="4"/>
        <v>0.30099999999999999</v>
      </c>
      <c r="BG20" s="405">
        <f t="shared" si="5"/>
        <v>0.1124</v>
      </c>
      <c r="BH20" s="405">
        <f t="shared" si="6"/>
        <v>0.3206</v>
      </c>
      <c r="BI20" s="184">
        <v>6273.26</v>
      </c>
      <c r="BJ20" s="185">
        <v>7425.78</v>
      </c>
      <c r="BK20" s="185">
        <v>5945.4400000000005</v>
      </c>
      <c r="BL20" s="186">
        <v>7541.22</v>
      </c>
      <c r="BM20" s="89">
        <v>0.56459999999999999</v>
      </c>
      <c r="BN20" s="90">
        <v>0.56459999999999999</v>
      </c>
      <c r="BO20" s="90">
        <v>0.56459999999999999</v>
      </c>
      <c r="BP20" s="91">
        <v>0.56459999999999999</v>
      </c>
      <c r="BQ20" s="68" t="s">
        <v>178</v>
      </c>
      <c r="BR20" s="415">
        <v>11157.88</v>
      </c>
      <c r="BS20" s="456" t="s">
        <v>112</v>
      </c>
      <c r="BT20" s="457">
        <v>5819.91</v>
      </c>
      <c r="BU20" s="428" t="s">
        <v>247</v>
      </c>
      <c r="BV20" s="420">
        <f>2572.32+4240.8</f>
        <v>6813.1200000000008</v>
      </c>
      <c r="BW20" s="501">
        <v>134.65</v>
      </c>
      <c r="BX20" s="488">
        <v>258.14999999999998</v>
      </c>
      <c r="BY20" s="488">
        <v>26.2</v>
      </c>
      <c r="BZ20" s="488">
        <v>7.9</v>
      </c>
      <c r="CA20" s="488">
        <v>43.88</v>
      </c>
      <c r="CB20" s="488">
        <v>0</v>
      </c>
      <c r="CC20" s="488">
        <v>57.47</v>
      </c>
      <c r="CD20" s="534">
        <v>2</v>
      </c>
      <c r="CE20" s="476">
        <v>4</v>
      </c>
    </row>
    <row r="21" spans="1:83" ht="120" customHeight="1" thickBot="1" x14ac:dyDescent="0.3">
      <c r="A21" s="538"/>
      <c r="B21" s="279" t="s">
        <v>37</v>
      </c>
      <c r="C21" s="280" t="s">
        <v>22</v>
      </c>
      <c r="D21" s="502"/>
      <c r="E21" s="490"/>
      <c r="F21" s="469"/>
      <c r="G21" s="467"/>
      <c r="H21" s="50">
        <v>0.52600000000000002</v>
      </c>
      <c r="I21" s="127">
        <v>0.52600000000000002</v>
      </c>
      <c r="J21" s="58">
        <v>8041.34</v>
      </c>
      <c r="K21" s="58">
        <v>8617.73</v>
      </c>
      <c r="L21" s="58">
        <v>7990.37</v>
      </c>
      <c r="M21" s="58">
        <v>8601.2999999999993</v>
      </c>
      <c r="N21" s="31">
        <f t="shared" si="7"/>
        <v>7.28</v>
      </c>
      <c r="O21" s="58">
        <v>4442.43</v>
      </c>
      <c r="P21" s="58">
        <v>5967.66</v>
      </c>
      <c r="Q21" s="58">
        <v>4330.07</v>
      </c>
      <c r="R21" s="58">
        <v>6046.23</v>
      </c>
      <c r="S21" s="31">
        <f t="shared" si="8"/>
        <v>28.38</v>
      </c>
      <c r="T21" s="405">
        <f t="shared" si="9"/>
        <v>0.4476</v>
      </c>
      <c r="U21" s="405">
        <f t="shared" si="10"/>
        <v>0.3075</v>
      </c>
      <c r="V21" s="405">
        <f t="shared" si="11"/>
        <v>0.45810000000000001</v>
      </c>
      <c r="W21" s="405">
        <f t="shared" si="12"/>
        <v>0.29709999999999998</v>
      </c>
      <c r="X21" s="55">
        <v>12483.77</v>
      </c>
      <c r="Y21" s="56">
        <v>14585.39</v>
      </c>
      <c r="Z21" s="56">
        <v>12320.439999999999</v>
      </c>
      <c r="AA21" s="57">
        <v>14647.529999999999</v>
      </c>
      <c r="AB21" s="31">
        <f t="shared" si="13"/>
        <v>15.89</v>
      </c>
      <c r="AC21" s="58">
        <v>2940.03</v>
      </c>
      <c r="AD21" s="58">
        <v>3092.03</v>
      </c>
      <c r="AE21" s="58">
        <v>2940.03</v>
      </c>
      <c r="AF21" s="58">
        <v>3092.03</v>
      </c>
      <c r="AG21" s="31">
        <f t="shared" si="14"/>
        <v>4.92</v>
      </c>
      <c r="AH21" s="58">
        <v>3590</v>
      </c>
      <c r="AI21" s="58">
        <v>4142.83</v>
      </c>
      <c r="AJ21" s="58">
        <v>3590</v>
      </c>
      <c r="AK21" s="58">
        <v>4142.83</v>
      </c>
      <c r="AL21" s="31">
        <f t="shared" si="15"/>
        <v>13.34</v>
      </c>
      <c r="AM21" s="405">
        <f t="shared" si="16"/>
        <v>0.18110000000000001</v>
      </c>
      <c r="AN21" s="405">
        <f t="shared" si="1"/>
        <v>0.25359999999999999</v>
      </c>
      <c r="AO21" s="405">
        <f t="shared" si="2"/>
        <v>0.18110000000000001</v>
      </c>
      <c r="AP21" s="405">
        <f t="shared" si="3"/>
        <v>0.25359999999999999</v>
      </c>
      <c r="AQ21" s="59">
        <v>6530.03</v>
      </c>
      <c r="AR21" s="60">
        <v>7234.86</v>
      </c>
      <c r="AS21" s="60">
        <v>6530.03</v>
      </c>
      <c r="AT21" s="133">
        <v>7234.86</v>
      </c>
      <c r="AU21" s="105">
        <v>2503</v>
      </c>
      <c r="AV21" s="106">
        <v>2715.12</v>
      </c>
      <c r="AW21" s="106">
        <v>2458.7399999999998</v>
      </c>
      <c r="AX21" s="107">
        <v>2685.27</v>
      </c>
      <c r="AY21" s="31">
        <f t="shared" si="17"/>
        <v>9.44</v>
      </c>
      <c r="AZ21" s="105">
        <v>3271.86</v>
      </c>
      <c r="BA21" s="106">
        <v>4322.1099999999997</v>
      </c>
      <c r="BB21" s="106">
        <v>2950.98</v>
      </c>
      <c r="BC21" s="107">
        <v>4458</v>
      </c>
      <c r="BD21" s="31">
        <f t="shared" si="18"/>
        <v>33.799999999999997</v>
      </c>
      <c r="BE21" s="405">
        <f t="shared" si="19"/>
        <v>0.23499999999999999</v>
      </c>
      <c r="BF21" s="405">
        <f t="shared" si="4"/>
        <v>0.37180000000000002</v>
      </c>
      <c r="BG21" s="405">
        <f t="shared" si="5"/>
        <v>0.1668</v>
      </c>
      <c r="BH21" s="405">
        <f t="shared" si="6"/>
        <v>0.3977</v>
      </c>
      <c r="BI21" s="62">
        <v>5774.8600000000006</v>
      </c>
      <c r="BJ21" s="63">
        <v>7037.23</v>
      </c>
      <c r="BK21" s="63">
        <v>5409.7199999999993</v>
      </c>
      <c r="BL21" s="64">
        <v>7143.27</v>
      </c>
      <c r="BM21" s="89">
        <v>0.56459999999999999</v>
      </c>
      <c r="BN21" s="90">
        <v>0.56459999999999999</v>
      </c>
      <c r="BO21" s="90">
        <v>0.56459999999999999</v>
      </c>
      <c r="BP21" s="90">
        <v>0.56459999999999999</v>
      </c>
      <c r="BQ21" s="427" t="s">
        <v>249</v>
      </c>
      <c r="BR21" s="461">
        <v>11157.88</v>
      </c>
      <c r="BS21" s="456" t="s">
        <v>112</v>
      </c>
      <c r="BT21" s="457">
        <v>5819.91</v>
      </c>
      <c r="BU21" s="428" t="s">
        <v>248</v>
      </c>
      <c r="BV21" s="420">
        <f>2574.32+1287.36+1489.02</f>
        <v>5350.7000000000007</v>
      </c>
      <c r="BW21" s="502"/>
      <c r="BX21" s="491"/>
      <c r="BY21" s="491"/>
      <c r="BZ21" s="491"/>
      <c r="CA21" s="491"/>
      <c r="CB21" s="491"/>
      <c r="CC21" s="491"/>
      <c r="CD21" s="536"/>
      <c r="CE21" s="477"/>
    </row>
    <row r="22" spans="1:83" ht="129.75" customHeight="1" thickBot="1" x14ac:dyDescent="0.3">
      <c r="A22" s="538"/>
      <c r="B22" s="279" t="s">
        <v>36</v>
      </c>
      <c r="C22" s="280" t="s">
        <v>22</v>
      </c>
      <c r="D22" s="502"/>
      <c r="E22" s="490"/>
      <c r="F22" s="469"/>
      <c r="G22" s="467"/>
      <c r="H22" s="50">
        <v>0.52600000000000002</v>
      </c>
      <c r="I22" s="127">
        <v>0.52600000000000002</v>
      </c>
      <c r="J22" s="58">
        <v>7154.09</v>
      </c>
      <c r="K22" s="58">
        <v>7888.75</v>
      </c>
      <c r="L22" s="58">
        <v>7130.29</v>
      </c>
      <c r="M22" s="58">
        <v>7891.2</v>
      </c>
      <c r="N22" s="31">
        <f t="shared" si="7"/>
        <v>9.64</v>
      </c>
      <c r="O22" s="58">
        <v>4442.43</v>
      </c>
      <c r="P22" s="58">
        <v>5967.66</v>
      </c>
      <c r="Q22" s="58">
        <v>4330.07</v>
      </c>
      <c r="R22" s="58">
        <v>6046.23</v>
      </c>
      <c r="S22" s="31">
        <f t="shared" si="8"/>
        <v>28.38</v>
      </c>
      <c r="T22" s="405">
        <f t="shared" si="9"/>
        <v>0.379</v>
      </c>
      <c r="U22" s="405">
        <f t="shared" si="10"/>
        <v>0.24349999999999999</v>
      </c>
      <c r="V22" s="405">
        <f t="shared" si="11"/>
        <v>0.39269999999999999</v>
      </c>
      <c r="W22" s="405">
        <f t="shared" si="12"/>
        <v>0.23380000000000001</v>
      </c>
      <c r="X22" s="55">
        <v>11596.52</v>
      </c>
      <c r="Y22" s="56">
        <v>13856.41</v>
      </c>
      <c r="Z22" s="56">
        <v>11460.36</v>
      </c>
      <c r="AA22" s="57">
        <v>13937.43</v>
      </c>
      <c r="AB22" s="31">
        <f t="shared" si="13"/>
        <v>17.77</v>
      </c>
      <c r="AC22" s="58">
        <v>2658.3</v>
      </c>
      <c r="AD22" s="58">
        <v>2847.16</v>
      </c>
      <c r="AE22" s="58">
        <v>2658.3</v>
      </c>
      <c r="AF22" s="58">
        <v>2847.16</v>
      </c>
      <c r="AG22" s="31">
        <f t="shared" si="14"/>
        <v>6.63</v>
      </c>
      <c r="AH22" s="58">
        <v>3590</v>
      </c>
      <c r="AI22" s="58">
        <v>4142.83</v>
      </c>
      <c r="AJ22" s="58">
        <v>3590</v>
      </c>
      <c r="AK22" s="58">
        <v>4142.83</v>
      </c>
      <c r="AL22" s="31">
        <f t="shared" si="15"/>
        <v>13.34</v>
      </c>
      <c r="AM22" s="405">
        <f t="shared" si="16"/>
        <v>0.25950000000000001</v>
      </c>
      <c r="AN22" s="405">
        <f t="shared" si="1"/>
        <v>0.31269999999999998</v>
      </c>
      <c r="AO22" s="405">
        <f t="shared" si="2"/>
        <v>0.25950000000000001</v>
      </c>
      <c r="AP22" s="405">
        <f t="shared" si="3"/>
        <v>0.31269999999999998</v>
      </c>
      <c r="AQ22" s="128">
        <v>6248.3</v>
      </c>
      <c r="AR22" s="129">
        <v>6989.99</v>
      </c>
      <c r="AS22" s="129">
        <v>6248.3</v>
      </c>
      <c r="AT22" s="130">
        <v>6989.99</v>
      </c>
      <c r="AU22" s="116">
        <v>2204.42</v>
      </c>
      <c r="AV22" s="53">
        <v>2446.67</v>
      </c>
      <c r="AW22" s="53">
        <v>2187.34</v>
      </c>
      <c r="AX22" s="117">
        <v>2442.41</v>
      </c>
      <c r="AY22" s="31">
        <f t="shared" si="17"/>
        <v>10.6</v>
      </c>
      <c r="AZ22" s="116">
        <v>3460.42</v>
      </c>
      <c r="BA22" s="53">
        <v>4370.6899999999996</v>
      </c>
      <c r="BB22" s="53">
        <v>3149.69</v>
      </c>
      <c r="BC22" s="117">
        <v>4490.3900000000003</v>
      </c>
      <c r="BD22" s="31">
        <f t="shared" si="18"/>
        <v>29.86</v>
      </c>
      <c r="BE22" s="405">
        <f t="shared" si="19"/>
        <v>0.36299999999999999</v>
      </c>
      <c r="BF22" s="405">
        <f t="shared" si="4"/>
        <v>0.44019999999999998</v>
      </c>
      <c r="BG22" s="405">
        <f t="shared" si="5"/>
        <v>0.30549999999999999</v>
      </c>
      <c r="BH22" s="405">
        <f t="shared" si="6"/>
        <v>0.45610000000000001</v>
      </c>
      <c r="BI22" s="86">
        <v>5664.84</v>
      </c>
      <c r="BJ22" s="87">
        <v>6817.36</v>
      </c>
      <c r="BK22" s="87">
        <v>5337.0300000000007</v>
      </c>
      <c r="BL22" s="88">
        <v>6932.8</v>
      </c>
      <c r="BM22" s="89">
        <v>0.56459999999999999</v>
      </c>
      <c r="BN22" s="90">
        <v>0.56459999999999999</v>
      </c>
      <c r="BO22" s="90">
        <v>0.56459999999999999</v>
      </c>
      <c r="BP22" s="91">
        <v>0.56459999999999999</v>
      </c>
      <c r="BQ22" s="462" t="s">
        <v>250</v>
      </c>
      <c r="BR22" s="463">
        <v>8370.59</v>
      </c>
      <c r="BS22" s="464" t="s">
        <v>108</v>
      </c>
      <c r="BT22" s="465">
        <v>4432.34</v>
      </c>
      <c r="BU22" s="428" t="s">
        <v>247</v>
      </c>
      <c r="BV22" s="420"/>
      <c r="BW22" s="502"/>
      <c r="BX22" s="491"/>
      <c r="BY22" s="491"/>
      <c r="BZ22" s="491"/>
      <c r="CA22" s="491"/>
      <c r="CB22" s="491"/>
      <c r="CC22" s="491"/>
      <c r="CD22" s="536"/>
      <c r="CE22" s="477"/>
    </row>
    <row r="23" spans="1:83" ht="124.5" customHeight="1" thickBot="1" x14ac:dyDescent="0.3">
      <c r="A23" s="539"/>
      <c r="B23" s="279" t="s">
        <v>38</v>
      </c>
      <c r="C23" s="280" t="s">
        <v>22</v>
      </c>
      <c r="D23" s="511"/>
      <c r="E23" s="487"/>
      <c r="F23" s="469"/>
      <c r="G23" s="467"/>
      <c r="H23" s="241">
        <v>0.52600000000000002</v>
      </c>
      <c r="I23" s="242">
        <v>0.52600000000000002</v>
      </c>
      <c r="J23" s="79">
        <v>8645.7099999999991</v>
      </c>
      <c r="K23" s="79">
        <v>9377.92</v>
      </c>
      <c r="L23" s="79">
        <v>8619.4699999999993</v>
      </c>
      <c r="M23" s="79">
        <v>9388.66</v>
      </c>
      <c r="N23" s="31">
        <f t="shared" si="7"/>
        <v>8.19</v>
      </c>
      <c r="O23" s="79">
        <v>4442.43</v>
      </c>
      <c r="P23" s="79">
        <v>5967.66</v>
      </c>
      <c r="Q23" s="79">
        <v>4330.07</v>
      </c>
      <c r="R23" s="79">
        <v>6046.23</v>
      </c>
      <c r="S23" s="31">
        <f t="shared" si="8"/>
        <v>28.38</v>
      </c>
      <c r="T23" s="405">
        <f t="shared" si="9"/>
        <v>0.48620000000000002</v>
      </c>
      <c r="U23" s="405">
        <f t="shared" si="10"/>
        <v>0.36359999999999998</v>
      </c>
      <c r="V23" s="405">
        <f t="shared" si="11"/>
        <v>0.49759999999999999</v>
      </c>
      <c r="W23" s="405">
        <f t="shared" si="12"/>
        <v>0.35599999999999998</v>
      </c>
      <c r="X23" s="76">
        <v>13088.14</v>
      </c>
      <c r="Y23" s="77">
        <v>15345.58</v>
      </c>
      <c r="Z23" s="77">
        <v>12949.539999999999</v>
      </c>
      <c r="AA23" s="78">
        <v>15434.89</v>
      </c>
      <c r="AB23" s="31">
        <f t="shared" si="13"/>
        <v>16.100000000000001</v>
      </c>
      <c r="AC23" s="79">
        <v>3114.07</v>
      </c>
      <c r="AD23" s="79">
        <v>3302.93</v>
      </c>
      <c r="AE23" s="79">
        <v>3114.07</v>
      </c>
      <c r="AF23" s="79">
        <v>3302.93</v>
      </c>
      <c r="AG23" s="31">
        <f t="shared" si="14"/>
        <v>5.72</v>
      </c>
      <c r="AH23" s="79">
        <v>3590</v>
      </c>
      <c r="AI23" s="79">
        <v>4142.83</v>
      </c>
      <c r="AJ23" s="79">
        <v>3590</v>
      </c>
      <c r="AK23" s="79">
        <v>4142.83</v>
      </c>
      <c r="AL23" s="31">
        <f t="shared" si="15"/>
        <v>13.34</v>
      </c>
      <c r="AM23" s="405">
        <f t="shared" si="16"/>
        <v>0.1326</v>
      </c>
      <c r="AN23" s="405">
        <f t="shared" si="1"/>
        <v>0.20269999999999999</v>
      </c>
      <c r="AO23" s="405">
        <f t="shared" si="2"/>
        <v>0.1326</v>
      </c>
      <c r="AP23" s="405">
        <f t="shared" si="3"/>
        <v>0.20269999999999999</v>
      </c>
      <c r="AQ23" s="192">
        <v>6704.07</v>
      </c>
      <c r="AR23" s="193">
        <v>7445.76</v>
      </c>
      <c r="AS23" s="193">
        <v>6704.07</v>
      </c>
      <c r="AT23" s="194">
        <v>7445.76</v>
      </c>
      <c r="AU23" s="116">
        <v>2701.55</v>
      </c>
      <c r="AV23" s="53">
        <v>2948.06</v>
      </c>
      <c r="AW23" s="53">
        <v>2688.72</v>
      </c>
      <c r="AX23" s="117">
        <v>2945.38</v>
      </c>
      <c r="AY23" s="31">
        <f t="shared" si="17"/>
        <v>8.8000000000000007</v>
      </c>
      <c r="AZ23" s="116">
        <v>3426.08</v>
      </c>
      <c r="BA23" s="53">
        <v>4312.51</v>
      </c>
      <c r="BB23" s="53">
        <v>3104.09</v>
      </c>
      <c r="BC23" s="117">
        <v>4433.6899999999996</v>
      </c>
      <c r="BD23" s="31">
        <f t="shared" si="18"/>
        <v>29.99</v>
      </c>
      <c r="BE23" s="405">
        <f t="shared" si="19"/>
        <v>0.21149999999999999</v>
      </c>
      <c r="BF23" s="405">
        <f t="shared" si="4"/>
        <v>0.31640000000000001</v>
      </c>
      <c r="BG23" s="405">
        <f t="shared" si="5"/>
        <v>0.1338</v>
      </c>
      <c r="BH23" s="405">
        <f t="shared" si="6"/>
        <v>0.3357</v>
      </c>
      <c r="BI23" s="271">
        <v>6127.63</v>
      </c>
      <c r="BJ23" s="272">
        <v>7260.57</v>
      </c>
      <c r="BK23" s="272">
        <v>5792.8099999999995</v>
      </c>
      <c r="BL23" s="273">
        <v>7379.07</v>
      </c>
      <c r="BM23" s="142">
        <v>0.56459999999999999</v>
      </c>
      <c r="BN23" s="143">
        <v>0.56459999999999999</v>
      </c>
      <c r="BO23" s="143">
        <v>0.56459999999999999</v>
      </c>
      <c r="BP23" s="144">
        <v>0.56459999999999999</v>
      </c>
      <c r="BQ23" s="92" t="s">
        <v>178</v>
      </c>
      <c r="BR23" s="425">
        <v>11157.88</v>
      </c>
      <c r="BS23" s="456" t="s">
        <v>112</v>
      </c>
      <c r="BT23" s="457">
        <v>5819.91</v>
      </c>
      <c r="BU23" s="433" t="s">
        <v>251</v>
      </c>
      <c r="BV23" s="408">
        <f>2574.32+2338.78</f>
        <v>4913.1000000000004</v>
      </c>
      <c r="BW23" s="511"/>
      <c r="BX23" s="489"/>
      <c r="BY23" s="489"/>
      <c r="BZ23" s="489"/>
      <c r="CA23" s="489"/>
      <c r="CB23" s="489"/>
      <c r="CC23" s="489"/>
      <c r="CD23" s="535"/>
      <c r="CE23" s="478"/>
    </row>
    <row r="24" spans="1:83" ht="45" customHeight="1" thickBot="1" x14ac:dyDescent="0.3">
      <c r="A24" s="537" t="s">
        <v>46</v>
      </c>
      <c r="B24" s="281" t="s">
        <v>47</v>
      </c>
      <c r="C24" s="282" t="s">
        <v>13</v>
      </c>
      <c r="D24" s="502" t="s">
        <v>77</v>
      </c>
      <c r="E24" s="490" t="s">
        <v>75</v>
      </c>
      <c r="F24" s="468" t="s">
        <v>222</v>
      </c>
      <c r="G24" s="466" t="s">
        <v>221</v>
      </c>
      <c r="H24" s="179">
        <v>0.52600000000000002</v>
      </c>
      <c r="I24" s="180">
        <v>0.52600000000000002</v>
      </c>
      <c r="J24" s="101">
        <v>6020.19</v>
      </c>
      <c r="K24" s="101">
        <v>6265.66</v>
      </c>
      <c r="L24" s="101">
        <v>6029.04</v>
      </c>
      <c r="M24" s="101">
        <v>6254.31</v>
      </c>
      <c r="N24" s="31">
        <f t="shared" si="7"/>
        <v>3.92</v>
      </c>
      <c r="O24" s="101">
        <v>1382.19</v>
      </c>
      <c r="P24" s="101">
        <v>2332.63</v>
      </c>
      <c r="Q24" s="101">
        <v>1326.18</v>
      </c>
      <c r="R24" s="101">
        <v>2330.66</v>
      </c>
      <c r="S24" s="31">
        <f t="shared" si="8"/>
        <v>43.15</v>
      </c>
      <c r="T24" s="405">
        <f t="shared" si="9"/>
        <v>0.77039999999999997</v>
      </c>
      <c r="U24" s="405">
        <f t="shared" si="10"/>
        <v>0.62770000000000004</v>
      </c>
      <c r="V24" s="405">
        <f t="shared" si="11"/>
        <v>0.78</v>
      </c>
      <c r="W24" s="405">
        <f t="shared" si="12"/>
        <v>0.62739999999999996</v>
      </c>
      <c r="X24" s="98">
        <v>7402.38</v>
      </c>
      <c r="Y24" s="99">
        <v>8598.2900000000009</v>
      </c>
      <c r="Z24" s="99">
        <v>7355.22</v>
      </c>
      <c r="AA24" s="100">
        <v>8584.9699999999993</v>
      </c>
      <c r="AB24" s="31">
        <f t="shared" si="13"/>
        <v>14.46</v>
      </c>
      <c r="AC24" s="101">
        <v>2141.66</v>
      </c>
      <c r="AD24" s="101">
        <v>2213.54</v>
      </c>
      <c r="AE24" s="101">
        <v>2141.66</v>
      </c>
      <c r="AF24" s="101">
        <v>2213.54</v>
      </c>
      <c r="AG24" s="31">
        <f t="shared" si="14"/>
        <v>3.25</v>
      </c>
      <c r="AH24" s="101">
        <v>2579.91</v>
      </c>
      <c r="AI24" s="101">
        <v>2882.4</v>
      </c>
      <c r="AJ24" s="101">
        <v>2579.91</v>
      </c>
      <c r="AK24" s="101">
        <v>2882.4</v>
      </c>
      <c r="AL24" s="31">
        <f t="shared" si="15"/>
        <v>10.49</v>
      </c>
      <c r="AM24" s="405">
        <f t="shared" si="16"/>
        <v>0.1699</v>
      </c>
      <c r="AN24" s="405">
        <f t="shared" si="1"/>
        <v>0.23200000000000001</v>
      </c>
      <c r="AO24" s="405">
        <f t="shared" si="2"/>
        <v>0.1699</v>
      </c>
      <c r="AP24" s="405">
        <f t="shared" si="3"/>
        <v>0.23200000000000001</v>
      </c>
      <c r="AQ24" s="181">
        <v>4721.57</v>
      </c>
      <c r="AR24" s="182">
        <v>5095.9399999999996</v>
      </c>
      <c r="AS24" s="182">
        <v>4721.57</v>
      </c>
      <c r="AT24" s="183">
        <v>5095.9399999999996</v>
      </c>
      <c r="AU24" s="101">
        <v>3210.72</v>
      </c>
      <c r="AV24" s="101">
        <v>3123.97</v>
      </c>
      <c r="AW24" s="101">
        <v>3074.24</v>
      </c>
      <c r="AX24" s="101">
        <v>3049.4</v>
      </c>
      <c r="AY24" s="31">
        <f t="shared" si="17"/>
        <v>5.0199999999999996</v>
      </c>
      <c r="AZ24" s="101">
        <v>1071.74</v>
      </c>
      <c r="BA24" s="101">
        <v>1922.78</v>
      </c>
      <c r="BB24" s="101">
        <v>1056.93</v>
      </c>
      <c r="BC24" s="101">
        <v>1920.35</v>
      </c>
      <c r="BD24" s="31">
        <f t="shared" si="18"/>
        <v>45.03</v>
      </c>
      <c r="BE24" s="405">
        <f t="shared" si="19"/>
        <v>0.66620000000000001</v>
      </c>
      <c r="BF24" s="405">
        <f t="shared" si="4"/>
        <v>0.38450000000000001</v>
      </c>
      <c r="BG24" s="405">
        <f t="shared" si="5"/>
        <v>0.65620000000000001</v>
      </c>
      <c r="BH24" s="405">
        <f t="shared" si="6"/>
        <v>0.37030000000000002</v>
      </c>
      <c r="BI24" s="184">
        <v>4282.46</v>
      </c>
      <c r="BJ24" s="185">
        <v>5046.75</v>
      </c>
      <c r="BK24" s="185">
        <v>4131.17</v>
      </c>
      <c r="BL24" s="186">
        <v>4969.75</v>
      </c>
      <c r="BM24" s="89">
        <v>2.8201000000000001</v>
      </c>
      <c r="BN24" s="90">
        <v>0.94320000000000004</v>
      </c>
      <c r="BO24" s="90">
        <v>0.94320000000000004</v>
      </c>
      <c r="BP24" s="91">
        <v>0.94320000000000004</v>
      </c>
      <c r="BQ24" s="68" t="s">
        <v>105</v>
      </c>
      <c r="BR24" s="415">
        <v>7333.62</v>
      </c>
      <c r="BS24" s="69" t="s">
        <v>107</v>
      </c>
      <c r="BT24" s="407">
        <v>5118.43</v>
      </c>
      <c r="BU24" s="70" t="s">
        <v>103</v>
      </c>
      <c r="BV24" s="420">
        <v>571.07000000000005</v>
      </c>
      <c r="BW24" s="502">
        <v>81.31</v>
      </c>
      <c r="BX24" s="491">
        <v>175.18</v>
      </c>
      <c r="BY24" s="491">
        <v>0</v>
      </c>
      <c r="BZ24" s="491">
        <v>15.71</v>
      </c>
      <c r="CA24" s="491">
        <v>17.600000000000001</v>
      </c>
      <c r="CB24" s="491">
        <v>0</v>
      </c>
      <c r="CC24" s="488">
        <v>40.65</v>
      </c>
      <c r="CD24" s="479">
        <v>2</v>
      </c>
      <c r="CE24" s="476">
        <v>2</v>
      </c>
    </row>
    <row r="25" spans="1:83" ht="44.25" customHeight="1" thickBot="1" x14ac:dyDescent="0.3">
      <c r="A25" s="538"/>
      <c r="B25" s="283" t="s">
        <v>50</v>
      </c>
      <c r="C25" s="284" t="s">
        <v>49</v>
      </c>
      <c r="D25" s="502"/>
      <c r="E25" s="490"/>
      <c r="F25" s="469"/>
      <c r="G25" s="467"/>
      <c r="H25" s="50">
        <v>0.52600000000000002</v>
      </c>
      <c r="I25" s="127">
        <v>0.52600000000000002</v>
      </c>
      <c r="J25" s="58">
        <v>6416.12</v>
      </c>
      <c r="K25" s="58">
        <v>6639.84</v>
      </c>
      <c r="L25" s="58">
        <v>6433.48</v>
      </c>
      <c r="M25" s="58">
        <v>6631.16</v>
      </c>
      <c r="N25" s="31">
        <f t="shared" si="7"/>
        <v>3.37</v>
      </c>
      <c r="O25" s="58">
        <v>1382.19</v>
      </c>
      <c r="P25" s="58">
        <v>2332.63</v>
      </c>
      <c r="Q25" s="58">
        <v>1326.18</v>
      </c>
      <c r="R25" s="58">
        <v>2330.66</v>
      </c>
      <c r="S25" s="31">
        <f t="shared" si="8"/>
        <v>43.15</v>
      </c>
      <c r="T25" s="405">
        <f t="shared" si="9"/>
        <v>0.78459999999999996</v>
      </c>
      <c r="U25" s="405">
        <f t="shared" si="10"/>
        <v>0.64870000000000005</v>
      </c>
      <c r="V25" s="405">
        <f t="shared" si="11"/>
        <v>0.79390000000000005</v>
      </c>
      <c r="W25" s="405">
        <f t="shared" si="12"/>
        <v>0.64849999999999997</v>
      </c>
      <c r="X25" s="55">
        <v>7798.31</v>
      </c>
      <c r="Y25" s="56">
        <v>8972.4699999999993</v>
      </c>
      <c r="Z25" s="56">
        <v>7759.66</v>
      </c>
      <c r="AA25" s="57">
        <v>8961.82</v>
      </c>
      <c r="AB25" s="31">
        <f t="shared" si="13"/>
        <v>13.52</v>
      </c>
      <c r="AC25" s="58">
        <v>2322.09</v>
      </c>
      <c r="AD25" s="58">
        <v>2383.6799999999998</v>
      </c>
      <c r="AE25" s="58">
        <v>2322.09</v>
      </c>
      <c r="AF25" s="58">
        <v>2383.6799999999998</v>
      </c>
      <c r="AG25" s="31">
        <f t="shared" si="14"/>
        <v>2.58</v>
      </c>
      <c r="AH25" s="58">
        <v>2579.91</v>
      </c>
      <c r="AI25" s="58">
        <v>2882.4</v>
      </c>
      <c r="AJ25" s="58">
        <v>2579.91</v>
      </c>
      <c r="AK25" s="58">
        <v>2882.4</v>
      </c>
      <c r="AL25" s="31">
        <f t="shared" si="15"/>
        <v>10.49</v>
      </c>
      <c r="AM25" s="405">
        <f t="shared" si="16"/>
        <v>9.9900000000000003E-2</v>
      </c>
      <c r="AN25" s="405">
        <f t="shared" si="1"/>
        <v>0.17299999999999999</v>
      </c>
      <c r="AO25" s="405">
        <f t="shared" si="2"/>
        <v>9.9900000000000003E-2</v>
      </c>
      <c r="AP25" s="405">
        <f t="shared" si="3"/>
        <v>0.17299999999999999</v>
      </c>
      <c r="AQ25" s="59">
        <v>4902</v>
      </c>
      <c r="AR25" s="60">
        <v>5266.08</v>
      </c>
      <c r="AS25" s="60">
        <v>4902</v>
      </c>
      <c r="AT25" s="133">
        <v>5266.08</v>
      </c>
      <c r="AU25" s="58">
        <v>3311.71</v>
      </c>
      <c r="AV25" s="58">
        <v>3319.68</v>
      </c>
      <c r="AW25" s="58">
        <v>3183.75</v>
      </c>
      <c r="AX25" s="58">
        <v>3247.78</v>
      </c>
      <c r="AY25" s="31">
        <f t="shared" si="17"/>
        <v>4.09</v>
      </c>
      <c r="AZ25" s="58">
        <v>1071.74</v>
      </c>
      <c r="BA25" s="58">
        <v>1922.78</v>
      </c>
      <c r="BB25" s="58">
        <v>1056.93</v>
      </c>
      <c r="BC25" s="58">
        <v>1920.35</v>
      </c>
      <c r="BD25" s="31">
        <f t="shared" si="18"/>
        <v>45.03</v>
      </c>
      <c r="BE25" s="405">
        <f t="shared" si="19"/>
        <v>0.6764</v>
      </c>
      <c r="BF25" s="405">
        <f t="shared" si="4"/>
        <v>0.42080000000000001</v>
      </c>
      <c r="BG25" s="405">
        <f t="shared" si="5"/>
        <v>0.66800000000000004</v>
      </c>
      <c r="BH25" s="405">
        <f t="shared" si="6"/>
        <v>0.40870000000000001</v>
      </c>
      <c r="BI25" s="62">
        <v>4383.45</v>
      </c>
      <c r="BJ25" s="63">
        <v>5242.46</v>
      </c>
      <c r="BK25" s="63">
        <v>4240.68</v>
      </c>
      <c r="BL25" s="64">
        <v>5168.13</v>
      </c>
      <c r="BM25" s="65">
        <v>2.8201000000000001</v>
      </c>
      <c r="BN25" s="66">
        <v>0.94320000000000004</v>
      </c>
      <c r="BO25" s="66">
        <v>0.94320000000000004</v>
      </c>
      <c r="BP25" s="199">
        <v>0.94320000000000004</v>
      </c>
      <c r="BQ25" s="200" t="s">
        <v>113</v>
      </c>
      <c r="BR25" s="415">
        <v>7333.62</v>
      </c>
      <c r="BS25" s="205" t="s">
        <v>112</v>
      </c>
      <c r="BT25" s="412">
        <v>5727.01</v>
      </c>
      <c r="BU25" s="202" t="s">
        <v>114</v>
      </c>
      <c r="BV25" s="420">
        <v>571.07000000000005</v>
      </c>
      <c r="BW25" s="502"/>
      <c r="BX25" s="491"/>
      <c r="BY25" s="491"/>
      <c r="BZ25" s="491"/>
      <c r="CA25" s="491"/>
      <c r="CB25" s="491"/>
      <c r="CC25" s="491"/>
      <c r="CD25" s="480"/>
      <c r="CE25" s="477"/>
    </row>
    <row r="26" spans="1:83" ht="60.75" thickBot="1" x14ac:dyDescent="0.3">
      <c r="A26" s="538"/>
      <c r="B26" s="285" t="s">
        <v>51</v>
      </c>
      <c r="C26" s="286" t="s">
        <v>13</v>
      </c>
      <c r="D26" s="502"/>
      <c r="E26" s="490"/>
      <c r="F26" s="469"/>
      <c r="G26" s="467"/>
      <c r="H26" s="50">
        <v>0.52600000000000002</v>
      </c>
      <c r="I26" s="127">
        <v>0.52600000000000002</v>
      </c>
      <c r="J26" s="58">
        <v>6416.12</v>
      </c>
      <c r="K26" s="58">
        <v>6639.84</v>
      </c>
      <c r="L26" s="58">
        <v>6433.48</v>
      </c>
      <c r="M26" s="58">
        <v>6631.16</v>
      </c>
      <c r="N26" s="31">
        <f t="shared" si="7"/>
        <v>3.37</v>
      </c>
      <c r="O26" s="58">
        <v>1382.19</v>
      </c>
      <c r="P26" s="58">
        <v>2332.63</v>
      </c>
      <c r="Q26" s="58">
        <v>1326.18</v>
      </c>
      <c r="R26" s="58">
        <v>2330.66</v>
      </c>
      <c r="S26" s="31">
        <f t="shared" si="8"/>
        <v>43.15</v>
      </c>
      <c r="T26" s="405">
        <f t="shared" si="9"/>
        <v>0.78459999999999996</v>
      </c>
      <c r="U26" s="405">
        <f t="shared" si="10"/>
        <v>0.64870000000000005</v>
      </c>
      <c r="V26" s="405">
        <f t="shared" si="11"/>
        <v>0.79390000000000005</v>
      </c>
      <c r="W26" s="405">
        <f t="shared" si="12"/>
        <v>0.64849999999999997</v>
      </c>
      <c r="X26" s="55">
        <v>7798.31</v>
      </c>
      <c r="Y26" s="56">
        <v>8972.4699999999993</v>
      </c>
      <c r="Z26" s="56">
        <v>7759.66</v>
      </c>
      <c r="AA26" s="57">
        <v>8961.82</v>
      </c>
      <c r="AB26" s="31">
        <f t="shared" si="13"/>
        <v>13.52</v>
      </c>
      <c r="AC26" s="58">
        <v>2322.09</v>
      </c>
      <c r="AD26" s="58">
        <v>2383.6799999999998</v>
      </c>
      <c r="AE26" s="58">
        <v>2322.09</v>
      </c>
      <c r="AF26" s="58">
        <v>2383.6799999999998</v>
      </c>
      <c r="AG26" s="31">
        <f t="shared" si="14"/>
        <v>2.58</v>
      </c>
      <c r="AH26" s="58">
        <v>2579.91</v>
      </c>
      <c r="AI26" s="58">
        <v>2882.4</v>
      </c>
      <c r="AJ26" s="58">
        <v>2579.91</v>
      </c>
      <c r="AK26" s="58">
        <v>2882.4</v>
      </c>
      <c r="AL26" s="31">
        <f t="shared" si="15"/>
        <v>10.49</v>
      </c>
      <c r="AM26" s="405">
        <f t="shared" si="16"/>
        <v>9.9900000000000003E-2</v>
      </c>
      <c r="AN26" s="405">
        <f t="shared" si="1"/>
        <v>0.17299999999999999</v>
      </c>
      <c r="AO26" s="405">
        <f t="shared" si="2"/>
        <v>9.9900000000000003E-2</v>
      </c>
      <c r="AP26" s="405">
        <f t="shared" si="3"/>
        <v>0.17299999999999999</v>
      </c>
      <c r="AQ26" s="128">
        <v>4902</v>
      </c>
      <c r="AR26" s="129">
        <v>5266.08</v>
      </c>
      <c r="AS26" s="129">
        <v>4902</v>
      </c>
      <c r="AT26" s="130">
        <v>5266.08</v>
      </c>
      <c r="AU26" s="58">
        <v>3311.71</v>
      </c>
      <c r="AV26" s="58">
        <v>3319.68</v>
      </c>
      <c r="AW26" s="58">
        <v>3183.75</v>
      </c>
      <c r="AX26" s="58">
        <v>3247.78</v>
      </c>
      <c r="AY26" s="31">
        <f t="shared" si="17"/>
        <v>4.09</v>
      </c>
      <c r="AZ26" s="58">
        <v>1071.74</v>
      </c>
      <c r="BA26" s="58">
        <v>1922.78</v>
      </c>
      <c r="BB26" s="58">
        <v>1056.93</v>
      </c>
      <c r="BC26" s="58">
        <v>1920.35</v>
      </c>
      <c r="BD26" s="31">
        <f t="shared" si="18"/>
        <v>45.03</v>
      </c>
      <c r="BE26" s="405">
        <f t="shared" si="19"/>
        <v>0.6764</v>
      </c>
      <c r="BF26" s="405">
        <f t="shared" si="4"/>
        <v>0.42080000000000001</v>
      </c>
      <c r="BG26" s="405">
        <f t="shared" si="5"/>
        <v>0.66800000000000004</v>
      </c>
      <c r="BH26" s="405">
        <f t="shared" si="6"/>
        <v>0.40870000000000001</v>
      </c>
      <c r="BI26" s="86">
        <v>4383.45</v>
      </c>
      <c r="BJ26" s="87">
        <v>5242.46</v>
      </c>
      <c r="BK26" s="87">
        <v>4240.68</v>
      </c>
      <c r="BL26" s="88">
        <v>5168.13</v>
      </c>
      <c r="BM26" s="65">
        <v>2.8201000000000001</v>
      </c>
      <c r="BN26" s="66">
        <v>0.94320000000000004</v>
      </c>
      <c r="BO26" s="66">
        <v>0.94320000000000004</v>
      </c>
      <c r="BP26" s="199">
        <v>0.94320000000000004</v>
      </c>
      <c r="BQ26" s="200" t="s">
        <v>113</v>
      </c>
      <c r="BR26" s="415">
        <v>7333.62</v>
      </c>
      <c r="BS26" s="205" t="s">
        <v>112</v>
      </c>
      <c r="BT26" s="412">
        <v>5727.01</v>
      </c>
      <c r="BU26" s="202" t="s">
        <v>114</v>
      </c>
      <c r="BV26" s="420">
        <v>571.07000000000005</v>
      </c>
      <c r="BW26" s="502"/>
      <c r="BX26" s="491"/>
      <c r="BY26" s="491"/>
      <c r="BZ26" s="491"/>
      <c r="CA26" s="491"/>
      <c r="CB26" s="491"/>
      <c r="CC26" s="491"/>
      <c r="CD26" s="480"/>
      <c r="CE26" s="477"/>
    </row>
    <row r="27" spans="1:83" ht="60.75" thickBot="1" x14ac:dyDescent="0.3">
      <c r="A27" s="539"/>
      <c r="B27" s="287" t="s">
        <v>48</v>
      </c>
      <c r="C27" s="288" t="s">
        <v>13</v>
      </c>
      <c r="D27" s="511"/>
      <c r="E27" s="487"/>
      <c r="F27" s="470"/>
      <c r="G27" s="467"/>
      <c r="H27" s="241">
        <v>0.52600000000000002</v>
      </c>
      <c r="I27" s="242">
        <v>0.52600000000000002</v>
      </c>
      <c r="J27" s="141">
        <v>5293.76</v>
      </c>
      <c r="K27" s="141">
        <v>5497.91</v>
      </c>
      <c r="L27" s="141">
        <v>5311.12</v>
      </c>
      <c r="M27" s="141">
        <v>5503.42</v>
      </c>
      <c r="N27" s="31">
        <f t="shared" si="7"/>
        <v>3.81</v>
      </c>
      <c r="O27" s="79">
        <v>1385.53</v>
      </c>
      <c r="P27" s="79">
        <v>2312.98</v>
      </c>
      <c r="Q27" s="79">
        <v>1334.53</v>
      </c>
      <c r="R27" s="79">
        <v>2310.63</v>
      </c>
      <c r="S27" s="31">
        <f t="shared" si="8"/>
        <v>42.3</v>
      </c>
      <c r="T27" s="405">
        <f t="shared" si="9"/>
        <v>0.73829999999999996</v>
      </c>
      <c r="U27" s="405">
        <f t="shared" si="10"/>
        <v>0.57930000000000004</v>
      </c>
      <c r="V27" s="405">
        <f t="shared" si="11"/>
        <v>0.74870000000000003</v>
      </c>
      <c r="W27" s="405">
        <f t="shared" si="12"/>
        <v>0.58009999999999995</v>
      </c>
      <c r="X27" s="76">
        <v>6679.29</v>
      </c>
      <c r="Y27" s="77">
        <v>7810.89</v>
      </c>
      <c r="Z27" s="77">
        <v>6645.65</v>
      </c>
      <c r="AA27" s="78">
        <v>7814.05</v>
      </c>
      <c r="AB27" s="31">
        <f t="shared" si="13"/>
        <v>14.95</v>
      </c>
      <c r="AC27" s="79">
        <v>1925.94</v>
      </c>
      <c r="AD27" s="79">
        <v>1986.08</v>
      </c>
      <c r="AE27" s="79">
        <v>1925.94</v>
      </c>
      <c r="AF27" s="79">
        <v>1986.08</v>
      </c>
      <c r="AG27" s="31">
        <f t="shared" si="14"/>
        <v>3.03</v>
      </c>
      <c r="AH27" s="79">
        <v>2579.91</v>
      </c>
      <c r="AI27" s="79">
        <v>2882.4</v>
      </c>
      <c r="AJ27" s="79">
        <v>2579.91</v>
      </c>
      <c r="AK27" s="79">
        <v>2882.4</v>
      </c>
      <c r="AL27" s="31">
        <f t="shared" si="15"/>
        <v>10.49</v>
      </c>
      <c r="AM27" s="405">
        <f t="shared" si="16"/>
        <v>0.2535</v>
      </c>
      <c r="AN27" s="405">
        <f t="shared" si="1"/>
        <v>0.311</v>
      </c>
      <c r="AO27" s="405">
        <f t="shared" si="2"/>
        <v>0.2535</v>
      </c>
      <c r="AP27" s="405">
        <f t="shared" si="3"/>
        <v>0.311</v>
      </c>
      <c r="AQ27" s="192">
        <v>4505.8500000000004</v>
      </c>
      <c r="AR27" s="193">
        <v>4868.4799999999996</v>
      </c>
      <c r="AS27" s="193">
        <v>4505.8500000000004</v>
      </c>
      <c r="AT27" s="194">
        <v>4868.4799999999996</v>
      </c>
      <c r="AU27" s="79">
        <v>2876.22</v>
      </c>
      <c r="AV27" s="79">
        <v>2843.66</v>
      </c>
      <c r="AW27" s="79">
        <v>2819.03</v>
      </c>
      <c r="AX27" s="79">
        <v>2782.17</v>
      </c>
      <c r="AY27" s="31">
        <f t="shared" si="17"/>
        <v>3.27</v>
      </c>
      <c r="AZ27" s="79">
        <v>1080.74</v>
      </c>
      <c r="BA27" s="79">
        <v>1940.48</v>
      </c>
      <c r="BB27" s="79">
        <v>1053.67</v>
      </c>
      <c r="BC27" s="79">
        <v>1937.38</v>
      </c>
      <c r="BD27" s="31">
        <f t="shared" si="18"/>
        <v>45.7</v>
      </c>
      <c r="BE27" s="405">
        <f t="shared" si="19"/>
        <v>0.62419999999999998</v>
      </c>
      <c r="BF27" s="405">
        <f t="shared" si="4"/>
        <v>0.31759999999999999</v>
      </c>
      <c r="BG27" s="405">
        <f t="shared" si="5"/>
        <v>0.62619999999999998</v>
      </c>
      <c r="BH27" s="405">
        <f t="shared" si="6"/>
        <v>0.30359999999999998</v>
      </c>
      <c r="BI27" s="271">
        <v>3956.96</v>
      </c>
      <c r="BJ27" s="272">
        <v>4784.1400000000003</v>
      </c>
      <c r="BK27" s="272">
        <v>3872.7</v>
      </c>
      <c r="BL27" s="273">
        <v>4719.55</v>
      </c>
      <c r="BM27" s="142">
        <v>2.8201000000000001</v>
      </c>
      <c r="BN27" s="143">
        <v>0.94320000000000004</v>
      </c>
      <c r="BO27" s="143">
        <v>0.94320000000000004</v>
      </c>
      <c r="BP27" s="144">
        <v>0.94320000000000004</v>
      </c>
      <c r="BQ27" s="92" t="s">
        <v>113</v>
      </c>
      <c r="BR27" s="415">
        <v>7333.62</v>
      </c>
      <c r="BS27" s="93" t="s">
        <v>108</v>
      </c>
      <c r="BT27" s="408">
        <v>4597.95</v>
      </c>
      <c r="BU27" s="94" t="s">
        <v>114</v>
      </c>
      <c r="BV27" s="420">
        <v>571.07000000000005</v>
      </c>
      <c r="BW27" s="511"/>
      <c r="BX27" s="489"/>
      <c r="BY27" s="489"/>
      <c r="BZ27" s="489"/>
      <c r="CA27" s="489"/>
      <c r="CB27" s="489"/>
      <c r="CC27" s="489"/>
      <c r="CD27" s="481"/>
      <c r="CE27" s="478"/>
    </row>
    <row r="28" spans="1:83" ht="120.75" thickBot="1" x14ac:dyDescent="0.3">
      <c r="A28" s="537" t="s">
        <v>40</v>
      </c>
      <c r="B28" s="281" t="s">
        <v>43</v>
      </c>
      <c r="C28" s="282" t="s">
        <v>13</v>
      </c>
      <c r="D28" s="501" t="s">
        <v>77</v>
      </c>
      <c r="E28" s="486" t="s">
        <v>75</v>
      </c>
      <c r="F28" s="468" t="s">
        <v>212</v>
      </c>
      <c r="G28" s="466" t="s">
        <v>209</v>
      </c>
      <c r="H28" s="179">
        <v>0.52600000000000002</v>
      </c>
      <c r="I28" s="180">
        <v>0.52600000000000002</v>
      </c>
      <c r="J28" s="209">
        <v>7172.7</v>
      </c>
      <c r="K28" s="210">
        <v>7502.99</v>
      </c>
      <c r="L28" s="210">
        <v>7141.66</v>
      </c>
      <c r="M28" s="211">
        <v>7498.36</v>
      </c>
      <c r="N28" s="31">
        <f t="shared" si="7"/>
        <v>4.82</v>
      </c>
      <c r="O28" s="209">
        <v>4088.45</v>
      </c>
      <c r="P28" s="210">
        <v>5890.75</v>
      </c>
      <c r="Q28" s="210">
        <v>3426.54</v>
      </c>
      <c r="R28" s="211">
        <v>5838.72</v>
      </c>
      <c r="S28" s="31">
        <f t="shared" si="8"/>
        <v>41.83</v>
      </c>
      <c r="T28" s="405">
        <f t="shared" si="9"/>
        <v>0.43</v>
      </c>
      <c r="U28" s="405">
        <f t="shared" si="10"/>
        <v>0.21490000000000001</v>
      </c>
      <c r="V28" s="405">
        <f t="shared" si="11"/>
        <v>0.5202</v>
      </c>
      <c r="W28" s="405">
        <f t="shared" si="12"/>
        <v>0.2213</v>
      </c>
      <c r="X28" s="98">
        <v>11261.15</v>
      </c>
      <c r="Y28" s="99">
        <v>13393.74</v>
      </c>
      <c r="Z28" s="99">
        <v>10568.2</v>
      </c>
      <c r="AA28" s="100">
        <v>13337.08</v>
      </c>
      <c r="AB28" s="31">
        <f t="shared" si="13"/>
        <v>21.1</v>
      </c>
      <c r="AC28" s="210">
        <v>2740.77</v>
      </c>
      <c r="AD28" s="210">
        <v>2844.81</v>
      </c>
      <c r="AE28" s="211">
        <v>2740.77</v>
      </c>
      <c r="AF28" s="209">
        <v>2844.81</v>
      </c>
      <c r="AG28" s="31">
        <f t="shared" si="14"/>
        <v>3.66</v>
      </c>
      <c r="AH28" s="210">
        <v>3081.58</v>
      </c>
      <c r="AI28" s="210">
        <v>3604.92</v>
      </c>
      <c r="AJ28" s="211">
        <v>3081.58</v>
      </c>
      <c r="AK28" s="209">
        <v>3604.92</v>
      </c>
      <c r="AL28" s="31">
        <f t="shared" si="15"/>
        <v>14.52</v>
      </c>
      <c r="AM28" s="405">
        <f t="shared" si="16"/>
        <v>0.1106</v>
      </c>
      <c r="AN28" s="405">
        <f t="shared" si="1"/>
        <v>0.2109</v>
      </c>
      <c r="AO28" s="405">
        <f t="shared" si="2"/>
        <v>0.1106</v>
      </c>
      <c r="AP28" s="405">
        <f t="shared" si="3"/>
        <v>0.2109</v>
      </c>
      <c r="AQ28" s="181">
        <v>5822.35</v>
      </c>
      <c r="AR28" s="182">
        <v>6449.73</v>
      </c>
      <c r="AS28" s="182">
        <v>5822.35</v>
      </c>
      <c r="AT28" s="183">
        <v>6449.73</v>
      </c>
      <c r="AU28" s="209">
        <v>1969.35</v>
      </c>
      <c r="AV28" s="210">
        <v>2080.92</v>
      </c>
      <c r="AW28" s="210">
        <v>1958.29</v>
      </c>
      <c r="AX28" s="211">
        <v>2075.2399999999998</v>
      </c>
      <c r="AY28" s="31">
        <f t="shared" si="17"/>
        <v>5.89</v>
      </c>
      <c r="AZ28" s="209">
        <v>2887.69</v>
      </c>
      <c r="BA28" s="210">
        <v>4357.76</v>
      </c>
      <c r="BB28" s="210">
        <v>2482.65</v>
      </c>
      <c r="BC28" s="211">
        <v>4321.66</v>
      </c>
      <c r="BD28" s="31">
        <f t="shared" si="18"/>
        <v>43.03</v>
      </c>
      <c r="BE28" s="405">
        <f t="shared" si="19"/>
        <v>0.318</v>
      </c>
      <c r="BF28" s="405">
        <f t="shared" si="4"/>
        <v>0.52249999999999996</v>
      </c>
      <c r="BG28" s="405">
        <f t="shared" si="5"/>
        <v>0.2112</v>
      </c>
      <c r="BH28" s="405">
        <f t="shared" si="6"/>
        <v>0.51980000000000004</v>
      </c>
      <c r="BI28" s="184">
        <v>4857.04</v>
      </c>
      <c r="BJ28" s="185">
        <v>6438.68</v>
      </c>
      <c r="BK28" s="185">
        <v>4440.9399999999996</v>
      </c>
      <c r="BL28" s="186">
        <v>6396.9</v>
      </c>
      <c r="BM28" s="89">
        <v>0.56520000000000004</v>
      </c>
      <c r="BN28" s="90">
        <v>0.56520000000000004</v>
      </c>
      <c r="BO28" s="90">
        <v>0.56520000000000004</v>
      </c>
      <c r="BP28" s="91">
        <v>0.56520000000000004</v>
      </c>
      <c r="BQ28" s="68" t="s">
        <v>119</v>
      </c>
      <c r="BR28" s="415">
        <v>13294.43</v>
      </c>
      <c r="BS28" s="69" t="s">
        <v>118</v>
      </c>
      <c r="BT28" s="407">
        <v>7537.59</v>
      </c>
      <c r="BU28" s="70" t="s">
        <v>130</v>
      </c>
      <c r="BV28" s="420">
        <f>4782.35+3792.9+16551.6</f>
        <v>25126.85</v>
      </c>
      <c r="BW28" s="501">
        <v>123.77</v>
      </c>
      <c r="BX28" s="488">
        <v>211.14</v>
      </c>
      <c r="BY28" s="488">
        <v>12.96</v>
      </c>
      <c r="BZ28" s="488">
        <v>8.06</v>
      </c>
      <c r="CA28" s="488">
        <v>36.01</v>
      </c>
      <c r="CB28" s="488">
        <v>1.44</v>
      </c>
      <c r="CC28" s="491">
        <v>59.795999999999999</v>
      </c>
      <c r="CD28" s="536">
        <v>2</v>
      </c>
      <c r="CE28" s="477">
        <v>4</v>
      </c>
    </row>
    <row r="29" spans="1:83" ht="120.75" thickBot="1" x14ac:dyDescent="0.3">
      <c r="A29" s="538"/>
      <c r="B29" s="289" t="s">
        <v>41</v>
      </c>
      <c r="C29" s="290" t="s">
        <v>42</v>
      </c>
      <c r="D29" s="502"/>
      <c r="E29" s="490"/>
      <c r="F29" s="469"/>
      <c r="G29" s="467"/>
      <c r="H29" s="50">
        <v>0.47599999999999998</v>
      </c>
      <c r="I29" s="127">
        <v>0.47599999999999998</v>
      </c>
      <c r="J29" s="218">
        <v>8564.91</v>
      </c>
      <c r="K29" s="219">
        <v>8953.73</v>
      </c>
      <c r="L29" s="219">
        <v>8534.52</v>
      </c>
      <c r="M29" s="220">
        <v>8955.06</v>
      </c>
      <c r="N29" s="31">
        <f t="shared" si="7"/>
        <v>4.7</v>
      </c>
      <c r="O29" s="218">
        <v>4088.45</v>
      </c>
      <c r="P29" s="219">
        <v>5890.75</v>
      </c>
      <c r="Q29" s="219">
        <v>3426.54</v>
      </c>
      <c r="R29" s="220">
        <v>5838.72</v>
      </c>
      <c r="S29" s="31">
        <f t="shared" si="8"/>
        <v>41.83</v>
      </c>
      <c r="T29" s="405">
        <f t="shared" si="9"/>
        <v>0.52270000000000005</v>
      </c>
      <c r="U29" s="405">
        <f t="shared" si="10"/>
        <v>0.34210000000000002</v>
      </c>
      <c r="V29" s="405">
        <f t="shared" si="11"/>
        <v>0.59850000000000003</v>
      </c>
      <c r="W29" s="405">
        <f t="shared" si="12"/>
        <v>0.34799999999999998</v>
      </c>
      <c r="X29" s="55">
        <v>12653.36</v>
      </c>
      <c r="Y29" s="56">
        <v>14844.48</v>
      </c>
      <c r="Z29" s="56">
        <v>11961.06</v>
      </c>
      <c r="AA29" s="57">
        <v>14793.78</v>
      </c>
      <c r="AB29" s="31">
        <f t="shared" si="13"/>
        <v>19.420000000000002</v>
      </c>
      <c r="AC29" s="219">
        <v>2964.63</v>
      </c>
      <c r="AD29" s="219">
        <v>3079.33</v>
      </c>
      <c r="AE29" s="220">
        <v>2964.63</v>
      </c>
      <c r="AF29" s="218">
        <v>3079.33</v>
      </c>
      <c r="AG29" s="31">
        <f t="shared" si="14"/>
        <v>3.72</v>
      </c>
      <c r="AH29" s="219">
        <v>3081.58</v>
      </c>
      <c r="AI29" s="219">
        <v>3604.92</v>
      </c>
      <c r="AJ29" s="220">
        <v>3081.58</v>
      </c>
      <c r="AK29" s="218">
        <v>3604.92</v>
      </c>
      <c r="AL29" s="31">
        <f t="shared" si="15"/>
        <v>14.52</v>
      </c>
      <c r="AM29" s="405">
        <f t="shared" si="16"/>
        <v>3.7999999999999999E-2</v>
      </c>
      <c r="AN29" s="405">
        <f t="shared" si="1"/>
        <v>0.14580000000000001</v>
      </c>
      <c r="AO29" s="405">
        <f t="shared" si="2"/>
        <v>3.7999999999999999E-2</v>
      </c>
      <c r="AP29" s="405">
        <f t="shared" si="3"/>
        <v>0.14580000000000001</v>
      </c>
      <c r="AQ29" s="59">
        <v>6046.21</v>
      </c>
      <c r="AR29" s="60">
        <v>6684.25</v>
      </c>
      <c r="AS29" s="60">
        <v>6046.21</v>
      </c>
      <c r="AT29" s="133">
        <v>6684.25</v>
      </c>
      <c r="AU29" s="218">
        <v>2353.34</v>
      </c>
      <c r="AV29" s="219">
        <v>2476.77</v>
      </c>
      <c r="AW29" s="219">
        <v>2342.42</v>
      </c>
      <c r="AX29" s="220">
        <v>2477.04</v>
      </c>
      <c r="AY29" s="31">
        <f t="shared" si="17"/>
        <v>5.43</v>
      </c>
      <c r="AZ29" s="218">
        <v>2789.39</v>
      </c>
      <c r="BA29" s="219">
        <v>4202.82</v>
      </c>
      <c r="BB29" s="219">
        <v>2409.42</v>
      </c>
      <c r="BC29" s="220">
        <v>4169.1000000000004</v>
      </c>
      <c r="BD29" s="31">
        <f t="shared" si="18"/>
        <v>42.67</v>
      </c>
      <c r="BE29" s="405">
        <f t="shared" si="19"/>
        <v>0.15629999999999999</v>
      </c>
      <c r="BF29" s="405">
        <f t="shared" si="4"/>
        <v>0.41070000000000001</v>
      </c>
      <c r="BG29" s="405">
        <f t="shared" si="5"/>
        <v>2.7799999999999998E-2</v>
      </c>
      <c r="BH29" s="405">
        <f t="shared" si="6"/>
        <v>0.40589999999999998</v>
      </c>
      <c r="BI29" s="62">
        <v>5142.7299999999996</v>
      </c>
      <c r="BJ29" s="63">
        <v>6679.59</v>
      </c>
      <c r="BK29" s="63">
        <v>4751.84</v>
      </c>
      <c r="BL29" s="64">
        <v>6646.14</v>
      </c>
      <c r="BM29" s="89">
        <v>0.56520000000000004</v>
      </c>
      <c r="BN29" s="90">
        <v>0.56520000000000004</v>
      </c>
      <c r="BO29" s="90">
        <v>0.56520000000000004</v>
      </c>
      <c r="BP29" s="91">
        <v>0.56520000000000004</v>
      </c>
      <c r="BQ29" s="68" t="s">
        <v>119</v>
      </c>
      <c r="BR29" s="415">
        <v>13294.43</v>
      </c>
      <c r="BS29" s="69" t="s">
        <v>118</v>
      </c>
      <c r="BT29" s="407">
        <v>7537.59</v>
      </c>
      <c r="BU29" s="70" t="s">
        <v>122</v>
      </c>
      <c r="BV29" s="420">
        <f>7725.04+3792.9+16551.6</f>
        <v>28069.54</v>
      </c>
      <c r="BW29" s="502"/>
      <c r="BX29" s="491"/>
      <c r="BY29" s="491"/>
      <c r="BZ29" s="491"/>
      <c r="CA29" s="491"/>
      <c r="CB29" s="491"/>
      <c r="CC29" s="491"/>
      <c r="CD29" s="536"/>
      <c r="CE29" s="477"/>
    </row>
    <row r="30" spans="1:83" ht="150.75" thickBot="1" x14ac:dyDescent="0.3">
      <c r="A30" s="538"/>
      <c r="B30" s="287" t="s">
        <v>81</v>
      </c>
      <c r="C30" s="288" t="s">
        <v>13</v>
      </c>
      <c r="D30" s="502"/>
      <c r="E30" s="490"/>
      <c r="F30" s="469"/>
      <c r="G30" s="467"/>
      <c r="H30" s="50">
        <v>0.47599999999999998</v>
      </c>
      <c r="I30" s="127">
        <v>0.47599999999999998</v>
      </c>
      <c r="J30" s="218">
        <v>9382.49</v>
      </c>
      <c r="K30" s="219">
        <v>9771.31</v>
      </c>
      <c r="L30" s="219">
        <v>9310.4699999999993</v>
      </c>
      <c r="M30" s="220">
        <v>9731.01</v>
      </c>
      <c r="N30" s="31">
        <f t="shared" si="7"/>
        <v>4.72</v>
      </c>
      <c r="O30" s="218">
        <v>4094.99</v>
      </c>
      <c r="P30" s="219">
        <v>6003.66</v>
      </c>
      <c r="Q30" s="219">
        <v>3482.85</v>
      </c>
      <c r="R30" s="220">
        <v>5955.18</v>
      </c>
      <c r="S30" s="31">
        <f t="shared" si="8"/>
        <v>41.99</v>
      </c>
      <c r="T30" s="405">
        <f t="shared" si="9"/>
        <v>0.5635</v>
      </c>
      <c r="U30" s="405">
        <f t="shared" si="10"/>
        <v>0.3856</v>
      </c>
      <c r="V30" s="405">
        <f t="shared" si="11"/>
        <v>0.62590000000000001</v>
      </c>
      <c r="W30" s="405">
        <f t="shared" si="12"/>
        <v>0.38800000000000001</v>
      </c>
      <c r="X30" s="55">
        <v>13477.48</v>
      </c>
      <c r="Y30" s="56">
        <v>15774.97</v>
      </c>
      <c r="Z30" s="56">
        <v>12793.32</v>
      </c>
      <c r="AA30" s="57">
        <v>15686.19</v>
      </c>
      <c r="AB30" s="31">
        <f t="shared" si="13"/>
        <v>18.899999999999999</v>
      </c>
      <c r="AC30" s="219">
        <v>3201.43</v>
      </c>
      <c r="AD30" s="219">
        <v>3316.14</v>
      </c>
      <c r="AE30" s="220">
        <v>3201.43</v>
      </c>
      <c r="AF30" s="218">
        <v>3316.14</v>
      </c>
      <c r="AG30" s="31">
        <f t="shared" si="14"/>
        <v>3.46</v>
      </c>
      <c r="AH30" s="219">
        <v>3081.58</v>
      </c>
      <c r="AI30" s="219">
        <v>3604.92</v>
      </c>
      <c r="AJ30" s="220">
        <v>3081.58</v>
      </c>
      <c r="AK30" s="218">
        <v>3604.92</v>
      </c>
      <c r="AL30" s="31">
        <f t="shared" si="15"/>
        <v>14.52</v>
      </c>
      <c r="AM30" s="405">
        <f t="shared" si="16"/>
        <v>3.7400000000000003E-2</v>
      </c>
      <c r="AN30" s="405">
        <f t="shared" si="1"/>
        <v>8.0100000000000005E-2</v>
      </c>
      <c r="AO30" s="405">
        <f t="shared" si="2"/>
        <v>3.7400000000000003E-2</v>
      </c>
      <c r="AP30" s="405">
        <f t="shared" si="3"/>
        <v>8.0100000000000005E-2</v>
      </c>
      <c r="AQ30" s="128">
        <v>6283.01</v>
      </c>
      <c r="AR30" s="129">
        <v>6921.06</v>
      </c>
      <c r="AS30" s="129">
        <v>6283.01</v>
      </c>
      <c r="AT30" s="130">
        <v>6921.06</v>
      </c>
      <c r="AU30" s="218">
        <v>2588.36</v>
      </c>
      <c r="AV30" s="219">
        <v>2718.76</v>
      </c>
      <c r="AW30" s="219">
        <v>2560.75</v>
      </c>
      <c r="AX30" s="220">
        <v>2685.92</v>
      </c>
      <c r="AY30" s="31">
        <f t="shared" si="17"/>
        <v>5.81</v>
      </c>
      <c r="AZ30" s="218">
        <v>2563.2399999999998</v>
      </c>
      <c r="BA30" s="219">
        <v>4160.21</v>
      </c>
      <c r="BB30" s="219">
        <v>2177.75</v>
      </c>
      <c r="BC30" s="220">
        <v>4065.06</v>
      </c>
      <c r="BD30" s="31">
        <f t="shared" si="18"/>
        <v>47.65</v>
      </c>
      <c r="BE30" s="405">
        <f t="shared" si="19"/>
        <v>9.7000000000000003E-3</v>
      </c>
      <c r="BF30" s="405">
        <f t="shared" si="4"/>
        <v>0.34649999999999997</v>
      </c>
      <c r="BG30" s="405">
        <f t="shared" si="5"/>
        <v>0.14960000000000001</v>
      </c>
      <c r="BH30" s="405">
        <f t="shared" si="6"/>
        <v>0.33929999999999999</v>
      </c>
      <c r="BI30" s="86">
        <v>5151.6000000000004</v>
      </c>
      <c r="BJ30" s="87">
        <v>6878.97</v>
      </c>
      <c r="BK30" s="87">
        <v>4738.5</v>
      </c>
      <c r="BL30" s="88">
        <v>6750.98</v>
      </c>
      <c r="BM30" s="89">
        <v>0.56520000000000004</v>
      </c>
      <c r="BN30" s="90">
        <v>0.56520000000000004</v>
      </c>
      <c r="BO30" s="90">
        <v>0.56520000000000004</v>
      </c>
      <c r="BP30" s="91">
        <v>0.56520000000000004</v>
      </c>
      <c r="BQ30" s="68" t="s">
        <v>119</v>
      </c>
      <c r="BR30" s="415">
        <v>13294.43</v>
      </c>
      <c r="BS30" s="69" t="s">
        <v>118</v>
      </c>
      <c r="BT30" s="407">
        <v>7537.59</v>
      </c>
      <c r="BU30" s="70" t="s">
        <v>126</v>
      </c>
      <c r="BV30" s="420">
        <f>7725.04+3792.9+16551.6</f>
        <v>28069.54</v>
      </c>
      <c r="BW30" s="502"/>
      <c r="BX30" s="491"/>
      <c r="BY30" s="491"/>
      <c r="BZ30" s="491"/>
      <c r="CA30" s="491"/>
      <c r="CB30" s="491"/>
      <c r="CC30" s="491"/>
      <c r="CD30" s="536"/>
      <c r="CE30" s="477"/>
    </row>
    <row r="31" spans="1:83" ht="120.75" thickBot="1" x14ac:dyDescent="0.3">
      <c r="A31" s="538"/>
      <c r="B31" s="289" t="s">
        <v>44</v>
      </c>
      <c r="C31" s="291" t="s">
        <v>42</v>
      </c>
      <c r="D31" s="502"/>
      <c r="E31" s="490"/>
      <c r="F31" s="469"/>
      <c r="G31" s="467"/>
      <c r="H31" s="50">
        <v>0.52600000000000002</v>
      </c>
      <c r="I31" s="127">
        <v>0.52600000000000002</v>
      </c>
      <c r="J31" s="218">
        <v>7172.7</v>
      </c>
      <c r="K31" s="219">
        <v>7502.99</v>
      </c>
      <c r="L31" s="219">
        <v>7141.66</v>
      </c>
      <c r="M31" s="220">
        <v>7498.36</v>
      </c>
      <c r="N31" s="31">
        <f t="shared" si="7"/>
        <v>4.82</v>
      </c>
      <c r="O31" s="218">
        <v>4088.45</v>
      </c>
      <c r="P31" s="219">
        <v>5890.75</v>
      </c>
      <c r="Q31" s="219">
        <v>3426.54</v>
      </c>
      <c r="R31" s="220">
        <v>5838.72</v>
      </c>
      <c r="S31" s="31">
        <f t="shared" si="8"/>
        <v>41.83</v>
      </c>
      <c r="T31" s="405">
        <f t="shared" si="9"/>
        <v>0.43</v>
      </c>
      <c r="U31" s="405">
        <f t="shared" si="10"/>
        <v>0.21490000000000001</v>
      </c>
      <c r="V31" s="405">
        <f t="shared" si="11"/>
        <v>0.5202</v>
      </c>
      <c r="W31" s="405">
        <f t="shared" si="12"/>
        <v>0.2213</v>
      </c>
      <c r="X31" s="55">
        <v>11261.15</v>
      </c>
      <c r="Y31" s="56">
        <v>13393.74</v>
      </c>
      <c r="Z31" s="56">
        <v>10568.2</v>
      </c>
      <c r="AA31" s="57">
        <v>13337.08</v>
      </c>
      <c r="AB31" s="31">
        <f t="shared" si="13"/>
        <v>21.1</v>
      </c>
      <c r="AC31" s="219">
        <v>2740.77</v>
      </c>
      <c r="AD31" s="219">
        <v>2844.81</v>
      </c>
      <c r="AE31" s="220">
        <v>2740.77</v>
      </c>
      <c r="AF31" s="218">
        <v>2844.81</v>
      </c>
      <c r="AG31" s="31">
        <f t="shared" si="14"/>
        <v>3.66</v>
      </c>
      <c r="AH31" s="219">
        <v>3081.58</v>
      </c>
      <c r="AI31" s="219">
        <v>3604.92</v>
      </c>
      <c r="AJ31" s="220">
        <v>3081.58</v>
      </c>
      <c r="AK31" s="218">
        <v>3604.92</v>
      </c>
      <c r="AL31" s="31">
        <f t="shared" si="15"/>
        <v>14.52</v>
      </c>
      <c r="AM31" s="405">
        <f t="shared" si="16"/>
        <v>0.1106</v>
      </c>
      <c r="AN31" s="405">
        <f t="shared" si="1"/>
        <v>0.2109</v>
      </c>
      <c r="AO31" s="405">
        <f t="shared" si="2"/>
        <v>0.1106</v>
      </c>
      <c r="AP31" s="405">
        <f t="shared" si="3"/>
        <v>0.2109</v>
      </c>
      <c r="AQ31" s="128">
        <v>5822.35</v>
      </c>
      <c r="AR31" s="129">
        <v>6449.73</v>
      </c>
      <c r="AS31" s="129">
        <v>5822.35</v>
      </c>
      <c r="AT31" s="130">
        <v>6449.73</v>
      </c>
      <c r="AU31" s="218">
        <v>1969.35</v>
      </c>
      <c r="AV31" s="219">
        <v>2080.92</v>
      </c>
      <c r="AW31" s="219">
        <v>1958.29</v>
      </c>
      <c r="AX31" s="220">
        <v>2075.2399999999998</v>
      </c>
      <c r="AY31" s="31">
        <f t="shared" si="17"/>
        <v>5.89</v>
      </c>
      <c r="AZ31" s="218">
        <v>2887.69</v>
      </c>
      <c r="BA31" s="219">
        <v>4357.76</v>
      </c>
      <c r="BB31" s="219">
        <v>2482.65</v>
      </c>
      <c r="BC31" s="220">
        <v>4321.66</v>
      </c>
      <c r="BD31" s="31">
        <f t="shared" si="18"/>
        <v>43.03</v>
      </c>
      <c r="BE31" s="405">
        <f t="shared" si="19"/>
        <v>0.318</v>
      </c>
      <c r="BF31" s="405">
        <f t="shared" si="4"/>
        <v>0.52249999999999996</v>
      </c>
      <c r="BG31" s="405">
        <f t="shared" si="5"/>
        <v>0.2112</v>
      </c>
      <c r="BH31" s="405">
        <f t="shared" si="6"/>
        <v>0.51980000000000004</v>
      </c>
      <c r="BI31" s="86">
        <v>4857.04</v>
      </c>
      <c r="BJ31" s="87">
        <v>6438.68</v>
      </c>
      <c r="BK31" s="87">
        <v>4440.9399999999996</v>
      </c>
      <c r="BL31" s="88">
        <v>6396.9</v>
      </c>
      <c r="BM31" s="89">
        <v>0.56520000000000004</v>
      </c>
      <c r="BN31" s="90">
        <v>0.56520000000000004</v>
      </c>
      <c r="BO31" s="90">
        <v>0.56520000000000004</v>
      </c>
      <c r="BP31" s="91">
        <v>0.56520000000000004</v>
      </c>
      <c r="BQ31" s="68" t="s">
        <v>119</v>
      </c>
      <c r="BR31" s="415">
        <v>13294.43</v>
      </c>
      <c r="BS31" s="69" t="s">
        <v>118</v>
      </c>
      <c r="BT31" s="407">
        <v>7537.59</v>
      </c>
      <c r="BU31" s="70" t="s">
        <v>130</v>
      </c>
      <c r="BV31" s="420">
        <f>3459.79+3792.9+16551.6</f>
        <v>23804.29</v>
      </c>
      <c r="BW31" s="502"/>
      <c r="BX31" s="491"/>
      <c r="BY31" s="491"/>
      <c r="BZ31" s="491"/>
      <c r="CA31" s="491"/>
      <c r="CB31" s="491"/>
      <c r="CC31" s="491"/>
      <c r="CD31" s="536"/>
      <c r="CE31" s="477"/>
    </row>
    <row r="32" spans="1:83" ht="105.75" thickBot="1" x14ac:dyDescent="0.3">
      <c r="A32" s="539"/>
      <c r="B32" s="292" t="s">
        <v>45</v>
      </c>
      <c r="C32" s="259" t="s">
        <v>21</v>
      </c>
      <c r="D32" s="511"/>
      <c r="E32" s="487"/>
      <c r="F32" s="469"/>
      <c r="G32" s="467"/>
      <c r="H32" s="241">
        <v>0.71399999999999997</v>
      </c>
      <c r="I32" s="242">
        <v>0.71399999999999997</v>
      </c>
      <c r="J32" s="83">
        <v>3306.42</v>
      </c>
      <c r="K32" s="84">
        <v>3578.84</v>
      </c>
      <c r="L32" s="84">
        <v>3281.99</v>
      </c>
      <c r="M32" s="114">
        <v>3574.21</v>
      </c>
      <c r="N32" s="31">
        <f t="shared" si="7"/>
        <v>8.2899999999999991</v>
      </c>
      <c r="O32" s="83">
        <v>4094.99</v>
      </c>
      <c r="P32" s="84">
        <v>6003.66</v>
      </c>
      <c r="Q32" s="84">
        <v>3482.85</v>
      </c>
      <c r="R32" s="114">
        <v>5955.18</v>
      </c>
      <c r="S32" s="31">
        <f t="shared" si="8"/>
        <v>41.99</v>
      </c>
      <c r="T32" s="405">
        <f t="shared" si="9"/>
        <v>0.19259999999999999</v>
      </c>
      <c r="U32" s="405">
        <f t="shared" si="10"/>
        <v>0.40389999999999998</v>
      </c>
      <c r="V32" s="405">
        <f t="shared" si="11"/>
        <v>5.7700000000000001E-2</v>
      </c>
      <c r="W32" s="405">
        <f t="shared" si="12"/>
        <v>0.39979999999999999</v>
      </c>
      <c r="X32" s="76">
        <v>7401.41</v>
      </c>
      <c r="Y32" s="77">
        <v>9582.5</v>
      </c>
      <c r="Z32" s="77">
        <v>6764.84</v>
      </c>
      <c r="AA32" s="78">
        <v>9529.39</v>
      </c>
      <c r="AB32" s="31">
        <f t="shared" si="13"/>
        <v>29.4</v>
      </c>
      <c r="AC32" s="84">
        <v>1923.05</v>
      </c>
      <c r="AD32" s="84">
        <v>2028.56</v>
      </c>
      <c r="AE32" s="114">
        <v>1923.05</v>
      </c>
      <c r="AF32" s="83">
        <v>2028.56</v>
      </c>
      <c r="AG32" s="31">
        <f t="shared" si="14"/>
        <v>5.2</v>
      </c>
      <c r="AH32" s="84">
        <v>3081.58</v>
      </c>
      <c r="AI32" s="84">
        <v>3604.92</v>
      </c>
      <c r="AJ32" s="114">
        <v>3081.58</v>
      </c>
      <c r="AK32" s="83">
        <v>3604.92</v>
      </c>
      <c r="AL32" s="31">
        <f t="shared" si="15"/>
        <v>14.52</v>
      </c>
      <c r="AM32" s="405">
        <f t="shared" si="16"/>
        <v>0.376</v>
      </c>
      <c r="AN32" s="405">
        <f t="shared" si="1"/>
        <v>0.43730000000000002</v>
      </c>
      <c r="AO32" s="405">
        <f t="shared" si="2"/>
        <v>0.376</v>
      </c>
      <c r="AP32" s="405">
        <f t="shared" si="3"/>
        <v>0.43730000000000002</v>
      </c>
      <c r="AQ32" s="192">
        <v>5004.63</v>
      </c>
      <c r="AR32" s="193">
        <v>5633.48</v>
      </c>
      <c r="AS32" s="193">
        <v>5004.63</v>
      </c>
      <c r="AT32" s="194">
        <v>5633.48</v>
      </c>
      <c r="AU32" s="83">
        <v>932.15</v>
      </c>
      <c r="AV32" s="84">
        <v>1066.1099999999999</v>
      </c>
      <c r="AW32" s="84">
        <v>908.24</v>
      </c>
      <c r="AX32" s="114">
        <v>1060.42</v>
      </c>
      <c r="AY32" s="31">
        <f t="shared" si="17"/>
        <v>14.81</v>
      </c>
      <c r="AZ32" s="83">
        <v>2889.26</v>
      </c>
      <c r="BA32" s="84">
        <v>4554.16</v>
      </c>
      <c r="BB32" s="84">
        <v>2510.6999999999998</v>
      </c>
      <c r="BC32" s="114">
        <v>4521.92</v>
      </c>
      <c r="BD32" s="31">
        <f t="shared" si="18"/>
        <v>44.87</v>
      </c>
      <c r="BE32" s="405">
        <f t="shared" si="19"/>
        <v>0.6774</v>
      </c>
      <c r="BF32" s="405">
        <f t="shared" si="4"/>
        <v>0.76590000000000003</v>
      </c>
      <c r="BG32" s="405">
        <f t="shared" si="5"/>
        <v>0.63829999999999998</v>
      </c>
      <c r="BH32" s="405">
        <f t="shared" si="6"/>
        <v>0.76549999999999996</v>
      </c>
      <c r="BI32" s="271">
        <v>3821.41</v>
      </c>
      <c r="BJ32" s="272">
        <v>5620.27</v>
      </c>
      <c r="BK32" s="272">
        <v>3418.94</v>
      </c>
      <c r="BL32" s="273">
        <v>5582.34</v>
      </c>
      <c r="BM32" s="118">
        <v>0.56520000000000004</v>
      </c>
      <c r="BN32" s="119">
        <v>0.56520000000000004</v>
      </c>
      <c r="BO32" s="119">
        <v>0.56520000000000004</v>
      </c>
      <c r="BP32" s="226">
        <v>0.56520000000000004</v>
      </c>
      <c r="BQ32" s="92" t="s">
        <v>119</v>
      </c>
      <c r="BR32" s="415">
        <v>13294.43</v>
      </c>
      <c r="BS32" s="93" t="s">
        <v>118</v>
      </c>
      <c r="BT32" s="407">
        <v>7537.59</v>
      </c>
      <c r="BU32" s="19" t="s">
        <v>131</v>
      </c>
      <c r="BV32" s="408">
        <f>6062.02+3792.9</f>
        <v>9854.92</v>
      </c>
      <c r="BW32" s="511"/>
      <c r="BX32" s="489"/>
      <c r="BY32" s="489"/>
      <c r="BZ32" s="489"/>
      <c r="CA32" s="489"/>
      <c r="CB32" s="489"/>
      <c r="CC32" s="489"/>
      <c r="CD32" s="535"/>
      <c r="CE32" s="478"/>
    </row>
    <row r="33" spans="1:83" ht="135.75" thickBot="1" x14ac:dyDescent="0.3">
      <c r="A33" s="537" t="s">
        <v>52</v>
      </c>
      <c r="B33" s="266" t="s">
        <v>54</v>
      </c>
      <c r="C33" s="267" t="s">
        <v>17</v>
      </c>
      <c r="D33" s="501" t="s">
        <v>71</v>
      </c>
      <c r="E33" s="486" t="s">
        <v>71</v>
      </c>
      <c r="F33" s="468" t="s">
        <v>211</v>
      </c>
      <c r="G33" s="466" t="s">
        <v>209</v>
      </c>
      <c r="H33" s="179">
        <v>0.52600000000000002</v>
      </c>
      <c r="I33" s="180">
        <v>0.52600000000000002</v>
      </c>
      <c r="J33" s="227">
        <v>23361.71</v>
      </c>
      <c r="K33" s="106">
        <v>24047.18</v>
      </c>
      <c r="L33" s="106">
        <v>23322.31</v>
      </c>
      <c r="M33" s="107">
        <v>24002.5</v>
      </c>
      <c r="N33" s="31">
        <f t="shared" si="7"/>
        <v>3.01</v>
      </c>
      <c r="O33" s="28">
        <v>6360.08</v>
      </c>
      <c r="P33" s="29">
        <v>8050.42</v>
      </c>
      <c r="Q33" s="29">
        <v>6104.52</v>
      </c>
      <c r="R33" s="97">
        <v>8124.26</v>
      </c>
      <c r="S33" s="31">
        <f t="shared" si="8"/>
        <v>24.86</v>
      </c>
      <c r="T33" s="405">
        <f t="shared" si="9"/>
        <v>0.7278</v>
      </c>
      <c r="U33" s="405">
        <f t="shared" si="10"/>
        <v>0.66520000000000001</v>
      </c>
      <c r="V33" s="405">
        <f t="shared" si="11"/>
        <v>0.73829999999999996</v>
      </c>
      <c r="W33" s="405">
        <f t="shared" si="12"/>
        <v>0.66149999999999998</v>
      </c>
      <c r="X33" s="98">
        <v>29721.79</v>
      </c>
      <c r="Y33" s="99">
        <v>32097.599999999999</v>
      </c>
      <c r="Z33" s="99">
        <v>29426.83</v>
      </c>
      <c r="AA33" s="100">
        <v>32126.76</v>
      </c>
      <c r="AB33" s="31">
        <f t="shared" si="13"/>
        <v>8.4</v>
      </c>
      <c r="AC33" s="28">
        <v>4380.84</v>
      </c>
      <c r="AD33" s="29">
        <v>4546.68</v>
      </c>
      <c r="AE33" s="29">
        <v>4380.84</v>
      </c>
      <c r="AF33" s="97">
        <v>4546.68</v>
      </c>
      <c r="AG33" s="31">
        <f t="shared" si="14"/>
        <v>3.65</v>
      </c>
      <c r="AH33" s="28">
        <v>4097.91</v>
      </c>
      <c r="AI33" s="29">
        <v>4590.6400000000003</v>
      </c>
      <c r="AJ33" s="29">
        <v>4097.91</v>
      </c>
      <c r="AK33" s="97">
        <v>4590.6400000000003</v>
      </c>
      <c r="AL33" s="31">
        <f t="shared" si="15"/>
        <v>10.73</v>
      </c>
      <c r="AM33" s="405">
        <f t="shared" si="16"/>
        <v>6.4600000000000005E-2</v>
      </c>
      <c r="AN33" s="405">
        <f t="shared" si="1"/>
        <v>9.5999999999999992E-3</v>
      </c>
      <c r="AO33" s="405">
        <f t="shared" si="2"/>
        <v>6.4600000000000005E-2</v>
      </c>
      <c r="AP33" s="405">
        <f t="shared" si="3"/>
        <v>9.5999999999999992E-3</v>
      </c>
      <c r="AQ33" s="181">
        <v>8478.75</v>
      </c>
      <c r="AR33" s="182">
        <v>9137.32</v>
      </c>
      <c r="AS33" s="182">
        <v>8478.75</v>
      </c>
      <c r="AT33" s="183">
        <v>9137.32</v>
      </c>
      <c r="AU33" s="28">
        <v>4114.54</v>
      </c>
      <c r="AV33" s="29">
        <v>4300.8900000000003</v>
      </c>
      <c r="AW33" s="29">
        <v>4084.43</v>
      </c>
      <c r="AX33" s="97">
        <v>4278.46</v>
      </c>
      <c r="AY33" s="31">
        <f t="shared" si="17"/>
        <v>5.03</v>
      </c>
      <c r="AZ33" s="28">
        <v>3788.39</v>
      </c>
      <c r="BA33" s="29">
        <v>4770.34</v>
      </c>
      <c r="BB33" s="29">
        <v>3518.57</v>
      </c>
      <c r="BC33" s="97">
        <v>4854.12</v>
      </c>
      <c r="BD33" s="31">
        <f t="shared" si="18"/>
        <v>27.51</v>
      </c>
      <c r="BE33" s="405">
        <f t="shared" si="19"/>
        <v>7.9299999999999995E-2</v>
      </c>
      <c r="BF33" s="405">
        <f t="shared" si="4"/>
        <v>9.8400000000000001E-2</v>
      </c>
      <c r="BG33" s="405">
        <f t="shared" si="5"/>
        <v>0.13850000000000001</v>
      </c>
      <c r="BH33" s="405">
        <f t="shared" si="6"/>
        <v>0.1186</v>
      </c>
      <c r="BI33" s="184">
        <v>7902.93</v>
      </c>
      <c r="BJ33" s="185">
        <v>9071.23</v>
      </c>
      <c r="BK33" s="185">
        <v>7603</v>
      </c>
      <c r="BL33" s="186">
        <v>9132.58</v>
      </c>
      <c r="BM33" s="89">
        <v>0.5857</v>
      </c>
      <c r="BN33" s="90">
        <v>0.5857</v>
      </c>
      <c r="BO33" s="90">
        <v>0.5857</v>
      </c>
      <c r="BP33" s="91">
        <v>0.5857</v>
      </c>
      <c r="BQ33" s="68" t="s">
        <v>134</v>
      </c>
      <c r="BR33" s="415">
        <v>14810.3</v>
      </c>
      <c r="BS33" s="69" t="s">
        <v>118</v>
      </c>
      <c r="BT33" s="407">
        <v>6619.3</v>
      </c>
      <c r="BU33" s="70" t="s">
        <v>135</v>
      </c>
      <c r="BV33" s="420">
        <f>18869.76-260+5505.35</f>
        <v>24115.11</v>
      </c>
      <c r="BW33" s="501">
        <v>214.68</v>
      </c>
      <c r="BX33" s="488">
        <v>280.14999999999998</v>
      </c>
      <c r="BY33" s="488">
        <v>26.27</v>
      </c>
      <c r="BZ33" s="488">
        <v>12.14</v>
      </c>
      <c r="CA33" s="488">
        <v>62.34</v>
      </c>
      <c r="CB33" s="488">
        <v>0</v>
      </c>
      <c r="CC33" s="488">
        <v>66.92</v>
      </c>
      <c r="CD33" s="534">
        <v>2</v>
      </c>
      <c r="CE33" s="476">
        <v>6</v>
      </c>
    </row>
    <row r="34" spans="1:83" ht="135.75" thickBot="1" x14ac:dyDescent="0.3">
      <c r="A34" s="539"/>
      <c r="B34" s="283" t="s">
        <v>53</v>
      </c>
      <c r="C34" s="284" t="s">
        <v>49</v>
      </c>
      <c r="D34" s="511"/>
      <c r="E34" s="487"/>
      <c r="F34" s="469"/>
      <c r="G34" s="467"/>
      <c r="H34" s="241">
        <v>0.52600000000000002</v>
      </c>
      <c r="I34" s="242">
        <v>0.52600000000000002</v>
      </c>
      <c r="J34" s="83">
        <v>24289.54</v>
      </c>
      <c r="K34" s="84">
        <v>25160.62</v>
      </c>
      <c r="L34" s="84">
        <v>24189.4</v>
      </c>
      <c r="M34" s="114">
        <v>25022.240000000002</v>
      </c>
      <c r="N34" s="31">
        <f t="shared" si="7"/>
        <v>3.86</v>
      </c>
      <c r="O34" s="83">
        <v>6360.08</v>
      </c>
      <c r="P34" s="84">
        <v>8050.42</v>
      </c>
      <c r="Q34" s="84">
        <v>6104.52</v>
      </c>
      <c r="R34" s="114">
        <v>8124.26</v>
      </c>
      <c r="S34" s="31">
        <f t="shared" si="8"/>
        <v>24.86</v>
      </c>
      <c r="T34" s="405">
        <f t="shared" si="9"/>
        <v>0.73819999999999997</v>
      </c>
      <c r="U34" s="405">
        <f t="shared" si="10"/>
        <v>0.68</v>
      </c>
      <c r="V34" s="405">
        <f t="shared" si="11"/>
        <v>0.74760000000000004</v>
      </c>
      <c r="W34" s="405">
        <f t="shared" si="12"/>
        <v>0.67530000000000001</v>
      </c>
      <c r="X34" s="76">
        <v>30649.62</v>
      </c>
      <c r="Y34" s="77">
        <v>33211.040000000001</v>
      </c>
      <c r="Z34" s="77">
        <v>30293.919999999998</v>
      </c>
      <c r="AA34" s="78">
        <v>33146.5</v>
      </c>
      <c r="AB34" s="31">
        <f t="shared" si="13"/>
        <v>8.7799999999999994</v>
      </c>
      <c r="AC34" s="83">
        <v>4580.96</v>
      </c>
      <c r="AD34" s="84">
        <v>4787.0200000000004</v>
      </c>
      <c r="AE34" s="84">
        <v>4580.96</v>
      </c>
      <c r="AF34" s="114">
        <v>4787.0200000000004</v>
      </c>
      <c r="AG34" s="31">
        <f t="shared" si="14"/>
        <v>4.3</v>
      </c>
      <c r="AH34" s="83">
        <v>4097.91</v>
      </c>
      <c r="AI34" s="84">
        <v>4590.6400000000003</v>
      </c>
      <c r="AJ34" s="84">
        <v>4097.91</v>
      </c>
      <c r="AK34" s="114">
        <v>4590.6400000000003</v>
      </c>
      <c r="AL34" s="31">
        <f t="shared" si="15"/>
        <v>10.73</v>
      </c>
      <c r="AM34" s="405">
        <f t="shared" si="16"/>
        <v>0.10539999999999999</v>
      </c>
      <c r="AN34" s="405">
        <f t="shared" si="1"/>
        <v>4.1000000000000002E-2</v>
      </c>
      <c r="AO34" s="405">
        <f t="shared" si="2"/>
        <v>0.10539999999999999</v>
      </c>
      <c r="AP34" s="405">
        <f t="shared" si="3"/>
        <v>4.1000000000000002E-2</v>
      </c>
      <c r="AQ34" s="80">
        <v>8678.8700000000008</v>
      </c>
      <c r="AR34" s="81">
        <v>9377.66</v>
      </c>
      <c r="AS34" s="81">
        <v>8678.8700000000008</v>
      </c>
      <c r="AT34" s="115">
        <v>9377.66</v>
      </c>
      <c r="AU34" s="73">
        <v>4352.53</v>
      </c>
      <c r="AV34" s="74">
        <v>4578.3599999999997</v>
      </c>
      <c r="AW34" s="74">
        <v>4278.5200000000004</v>
      </c>
      <c r="AX34" s="293">
        <v>4495.5600000000004</v>
      </c>
      <c r="AY34" s="31">
        <f t="shared" si="17"/>
        <v>6.55</v>
      </c>
      <c r="AZ34" s="73">
        <v>3788.39</v>
      </c>
      <c r="BA34" s="74">
        <v>4770.34</v>
      </c>
      <c r="BB34" s="74">
        <v>3518.57</v>
      </c>
      <c r="BC34" s="293">
        <v>4854.12</v>
      </c>
      <c r="BD34" s="31">
        <f t="shared" si="18"/>
        <v>27.51</v>
      </c>
      <c r="BE34" s="405">
        <f t="shared" si="19"/>
        <v>0.12959999999999999</v>
      </c>
      <c r="BF34" s="405">
        <f t="shared" si="4"/>
        <v>4.02E-2</v>
      </c>
      <c r="BG34" s="405">
        <f t="shared" si="5"/>
        <v>0.17760000000000001</v>
      </c>
      <c r="BH34" s="405">
        <f t="shared" si="6"/>
        <v>7.3899999999999993E-2</v>
      </c>
      <c r="BI34" s="223">
        <v>8140.92</v>
      </c>
      <c r="BJ34" s="224">
        <v>9348.7000000000007</v>
      </c>
      <c r="BK34" s="224">
        <v>7797.09</v>
      </c>
      <c r="BL34" s="225">
        <v>9349.68</v>
      </c>
      <c r="BM34" s="142">
        <v>0.5857</v>
      </c>
      <c r="BN34" s="143">
        <v>0.5857</v>
      </c>
      <c r="BO34" s="143">
        <v>0.5857</v>
      </c>
      <c r="BP34" s="144">
        <v>0.5857</v>
      </c>
      <c r="BQ34" s="92" t="s">
        <v>134</v>
      </c>
      <c r="BR34" s="415">
        <v>14810.3</v>
      </c>
      <c r="BS34" s="93" t="s">
        <v>118</v>
      </c>
      <c r="BT34" s="407">
        <v>6619.3</v>
      </c>
      <c r="BU34" s="94" t="s">
        <v>135</v>
      </c>
      <c r="BV34" s="420">
        <f>18869.76-260+5505.35</f>
        <v>24115.11</v>
      </c>
      <c r="BW34" s="511"/>
      <c r="BX34" s="489"/>
      <c r="BY34" s="489"/>
      <c r="BZ34" s="489"/>
      <c r="CA34" s="489"/>
      <c r="CB34" s="489"/>
      <c r="CC34" s="489"/>
      <c r="CD34" s="535"/>
      <c r="CE34" s="478"/>
    </row>
    <row r="35" spans="1:83" ht="60.75" thickBot="1" x14ac:dyDescent="0.3">
      <c r="A35" s="537" t="s">
        <v>55</v>
      </c>
      <c r="B35" s="266" t="s">
        <v>56</v>
      </c>
      <c r="C35" s="267" t="s">
        <v>17</v>
      </c>
      <c r="D35" s="502" t="s">
        <v>76</v>
      </c>
      <c r="E35" s="486" t="s">
        <v>75</v>
      </c>
      <c r="F35" s="468" t="s">
        <v>212</v>
      </c>
      <c r="G35" s="466" t="s">
        <v>209</v>
      </c>
      <c r="H35" s="179">
        <v>0.52600000000000002</v>
      </c>
      <c r="I35" s="180">
        <v>0.52600000000000002</v>
      </c>
      <c r="J35" s="209">
        <v>5525.22</v>
      </c>
      <c r="K35" s="210">
        <v>5679.91</v>
      </c>
      <c r="L35" s="210">
        <v>5545.79</v>
      </c>
      <c r="M35" s="211">
        <v>5699.51</v>
      </c>
      <c r="N35" s="31">
        <f t="shared" si="7"/>
        <v>3.06</v>
      </c>
      <c r="O35" s="124">
        <v>2138.98</v>
      </c>
      <c r="P35" s="29">
        <v>2630.11</v>
      </c>
      <c r="Q35" s="29">
        <v>2189.42</v>
      </c>
      <c r="R35" s="97">
        <v>2602.38</v>
      </c>
      <c r="S35" s="31">
        <f t="shared" si="8"/>
        <v>18.670000000000002</v>
      </c>
      <c r="T35" s="405">
        <f t="shared" si="9"/>
        <v>0.6129</v>
      </c>
      <c r="U35" s="405">
        <f t="shared" si="10"/>
        <v>0.53690000000000004</v>
      </c>
      <c r="V35" s="405">
        <f t="shared" si="11"/>
        <v>0.60519999999999996</v>
      </c>
      <c r="W35" s="405">
        <f t="shared" si="12"/>
        <v>0.54339999999999999</v>
      </c>
      <c r="X35" s="98">
        <v>7664.2</v>
      </c>
      <c r="Y35" s="99">
        <v>8310.02</v>
      </c>
      <c r="Z35" s="99">
        <v>7735.21</v>
      </c>
      <c r="AA35" s="100">
        <v>8301.89</v>
      </c>
      <c r="AB35" s="31">
        <f t="shared" si="13"/>
        <v>7.77</v>
      </c>
      <c r="AC35" s="209">
        <v>2119.7800000000002</v>
      </c>
      <c r="AD35" s="210">
        <v>2166.63</v>
      </c>
      <c r="AE35" s="210">
        <v>2119.7800000000002</v>
      </c>
      <c r="AF35" s="211">
        <v>2166.63</v>
      </c>
      <c r="AG35" s="31">
        <f t="shared" si="14"/>
        <v>2.16</v>
      </c>
      <c r="AH35" s="124">
        <v>2670.62</v>
      </c>
      <c r="AI35" s="29">
        <v>2762.5</v>
      </c>
      <c r="AJ35" s="29">
        <v>2670.62</v>
      </c>
      <c r="AK35" s="97">
        <v>2762.5</v>
      </c>
      <c r="AL35" s="31">
        <f t="shared" si="15"/>
        <v>3.33</v>
      </c>
      <c r="AM35" s="405">
        <f t="shared" si="16"/>
        <v>0.20630000000000001</v>
      </c>
      <c r="AN35" s="405">
        <f t="shared" si="1"/>
        <v>0.2157</v>
      </c>
      <c r="AO35" s="405">
        <f t="shared" si="2"/>
        <v>0.20630000000000001</v>
      </c>
      <c r="AP35" s="405">
        <f t="shared" si="3"/>
        <v>0.2157</v>
      </c>
      <c r="AQ35" s="102">
        <v>4790.3999999999996</v>
      </c>
      <c r="AR35" s="103">
        <v>4929.13</v>
      </c>
      <c r="AS35" s="103">
        <v>4790.3999999999996</v>
      </c>
      <c r="AT35" s="104">
        <v>4929.13</v>
      </c>
      <c r="AU35" s="209">
        <v>2278.11</v>
      </c>
      <c r="AV35" s="210">
        <v>2401.94</v>
      </c>
      <c r="AW35" s="210">
        <v>2311.35</v>
      </c>
      <c r="AX35" s="211">
        <v>2408.86</v>
      </c>
      <c r="AY35" s="31">
        <f t="shared" si="17"/>
        <v>5.43</v>
      </c>
      <c r="AZ35" s="124">
        <v>2003.17</v>
      </c>
      <c r="BA35" s="29">
        <v>2489.1999999999998</v>
      </c>
      <c r="BB35" s="29">
        <v>2138.39</v>
      </c>
      <c r="BC35" s="97">
        <v>2463.58</v>
      </c>
      <c r="BD35" s="31">
        <f t="shared" si="18"/>
        <v>19.53</v>
      </c>
      <c r="BE35" s="405">
        <f t="shared" si="19"/>
        <v>0.1207</v>
      </c>
      <c r="BF35" s="405">
        <f t="shared" si="4"/>
        <v>3.5099999999999999E-2</v>
      </c>
      <c r="BG35" s="405">
        <f t="shared" si="5"/>
        <v>7.4800000000000005E-2</v>
      </c>
      <c r="BH35" s="405">
        <f t="shared" si="6"/>
        <v>2.2200000000000001E-2</v>
      </c>
      <c r="BI35" s="189">
        <v>4281.28</v>
      </c>
      <c r="BJ35" s="190">
        <v>4891.1400000000003</v>
      </c>
      <c r="BK35" s="190">
        <v>4449.74</v>
      </c>
      <c r="BL35" s="191">
        <v>4872.4399999999996</v>
      </c>
      <c r="BM35" s="89">
        <v>0.91669999999999996</v>
      </c>
      <c r="BN35" s="90">
        <v>0.91669999999999996</v>
      </c>
      <c r="BO35" s="90">
        <v>0.91669999999999996</v>
      </c>
      <c r="BP35" s="91">
        <v>0.91669999999999996</v>
      </c>
      <c r="BQ35" s="68" t="s">
        <v>109</v>
      </c>
      <c r="BR35" s="415">
        <v>5436.81</v>
      </c>
      <c r="BS35" s="69" t="s">
        <v>112</v>
      </c>
      <c r="BT35" s="407">
        <v>3242.73</v>
      </c>
      <c r="BU35" s="70" t="s">
        <v>141</v>
      </c>
      <c r="BV35" s="420">
        <v>404.05</v>
      </c>
      <c r="BW35" s="501">
        <v>84.65</v>
      </c>
      <c r="BX35" s="488">
        <v>185.43</v>
      </c>
      <c r="BY35" s="488">
        <v>0</v>
      </c>
      <c r="BZ35" s="488">
        <v>12.22</v>
      </c>
      <c r="CA35" s="488">
        <v>24.11</v>
      </c>
      <c r="CB35" s="488">
        <v>0</v>
      </c>
      <c r="CC35" s="488">
        <v>42.32</v>
      </c>
      <c r="CD35" s="479">
        <v>2</v>
      </c>
      <c r="CE35" s="476">
        <v>2</v>
      </c>
    </row>
    <row r="36" spans="1:83" ht="60.75" thickBot="1" x14ac:dyDescent="0.3">
      <c r="A36" s="538"/>
      <c r="B36" s="283" t="s">
        <v>58</v>
      </c>
      <c r="C36" s="284" t="s">
        <v>49</v>
      </c>
      <c r="D36" s="502"/>
      <c r="E36" s="490"/>
      <c r="F36" s="469"/>
      <c r="G36" s="467"/>
      <c r="H36" s="50">
        <v>0.52600000000000002</v>
      </c>
      <c r="I36" s="127">
        <v>0.52600000000000002</v>
      </c>
      <c r="J36" s="218">
        <v>5153.7</v>
      </c>
      <c r="K36" s="219">
        <v>5245.97</v>
      </c>
      <c r="L36" s="219">
        <v>5184.07</v>
      </c>
      <c r="M36" s="220">
        <v>5285.66</v>
      </c>
      <c r="N36" s="31">
        <f t="shared" si="7"/>
        <v>2.5</v>
      </c>
      <c r="O36" s="116">
        <v>2140.08</v>
      </c>
      <c r="P36" s="53">
        <v>2636.54</v>
      </c>
      <c r="Q36" s="53">
        <v>2194.89</v>
      </c>
      <c r="R36" s="117">
        <v>2609.1</v>
      </c>
      <c r="S36" s="31">
        <f t="shared" si="8"/>
        <v>18.829999999999998</v>
      </c>
      <c r="T36" s="405">
        <f t="shared" si="9"/>
        <v>0.5847</v>
      </c>
      <c r="U36" s="405">
        <f t="shared" si="10"/>
        <v>0.49740000000000001</v>
      </c>
      <c r="V36" s="405">
        <f t="shared" si="11"/>
        <v>0.5766</v>
      </c>
      <c r="W36" s="405">
        <f t="shared" si="12"/>
        <v>0.50639999999999996</v>
      </c>
      <c r="X36" s="55">
        <v>7293.78</v>
      </c>
      <c r="Y36" s="56">
        <v>7882.51</v>
      </c>
      <c r="Z36" s="56">
        <v>7378.96</v>
      </c>
      <c r="AA36" s="57">
        <v>7894.76</v>
      </c>
      <c r="AB36" s="31">
        <f t="shared" si="13"/>
        <v>7.61</v>
      </c>
      <c r="AC36" s="218">
        <v>2113.08</v>
      </c>
      <c r="AD36" s="219">
        <v>2145.2800000000002</v>
      </c>
      <c r="AE36" s="219">
        <v>2113.08</v>
      </c>
      <c r="AF36" s="220">
        <v>2145.2800000000002</v>
      </c>
      <c r="AG36" s="31">
        <f t="shared" si="14"/>
        <v>1.5</v>
      </c>
      <c r="AH36" s="116">
        <v>2670.62</v>
      </c>
      <c r="AI36" s="53">
        <v>2762.5</v>
      </c>
      <c r="AJ36" s="53">
        <v>2670.62</v>
      </c>
      <c r="AK36" s="117">
        <v>2762.5</v>
      </c>
      <c r="AL36" s="31">
        <f t="shared" si="15"/>
        <v>3.33</v>
      </c>
      <c r="AM36" s="405">
        <f t="shared" si="16"/>
        <v>0.20880000000000001</v>
      </c>
      <c r="AN36" s="405">
        <f t="shared" si="1"/>
        <v>0.22339999999999999</v>
      </c>
      <c r="AO36" s="405">
        <f t="shared" si="2"/>
        <v>0.20880000000000001</v>
      </c>
      <c r="AP36" s="405">
        <f t="shared" si="3"/>
        <v>0.22339999999999999</v>
      </c>
      <c r="AQ36" s="128">
        <v>4783.7</v>
      </c>
      <c r="AR36" s="129">
        <v>4907.78</v>
      </c>
      <c r="AS36" s="129">
        <v>4783.7</v>
      </c>
      <c r="AT36" s="130">
        <v>4907.78</v>
      </c>
      <c r="AU36" s="218">
        <v>2291.83</v>
      </c>
      <c r="AV36" s="219">
        <v>2360.96</v>
      </c>
      <c r="AW36" s="219">
        <v>2328.54</v>
      </c>
      <c r="AX36" s="220">
        <v>2387.9699999999998</v>
      </c>
      <c r="AY36" s="31">
        <f t="shared" si="17"/>
        <v>4.03</v>
      </c>
      <c r="AZ36" s="116">
        <v>2075.41</v>
      </c>
      <c r="BA36" s="53">
        <v>2535.58</v>
      </c>
      <c r="BB36" s="53">
        <v>2088.15</v>
      </c>
      <c r="BC36" s="117">
        <v>2512.4699999999998</v>
      </c>
      <c r="BD36" s="31">
        <f t="shared" si="18"/>
        <v>18.149999999999999</v>
      </c>
      <c r="BE36" s="405">
        <f t="shared" si="19"/>
        <v>9.4399999999999998E-2</v>
      </c>
      <c r="BF36" s="405">
        <f t="shared" si="4"/>
        <v>6.8900000000000003E-2</v>
      </c>
      <c r="BG36" s="405">
        <f t="shared" si="5"/>
        <v>0.1032</v>
      </c>
      <c r="BH36" s="405">
        <f t="shared" si="6"/>
        <v>4.9599999999999998E-2</v>
      </c>
      <c r="BI36" s="86">
        <v>4367.24</v>
      </c>
      <c r="BJ36" s="87">
        <v>4896.54</v>
      </c>
      <c r="BK36" s="87">
        <v>4416.6899999999996</v>
      </c>
      <c r="BL36" s="88">
        <v>4900.4399999999996</v>
      </c>
      <c r="BM36" s="89">
        <v>0.91669999999999996</v>
      </c>
      <c r="BN36" s="90">
        <v>0.91669999999999996</v>
      </c>
      <c r="BO36" s="90">
        <v>0.91669999999999996</v>
      </c>
      <c r="BP36" s="91">
        <v>0.91669999999999996</v>
      </c>
      <c r="BQ36" s="68" t="s">
        <v>109</v>
      </c>
      <c r="BR36" s="415">
        <v>5436.81</v>
      </c>
      <c r="BS36" s="69" t="s">
        <v>143</v>
      </c>
      <c r="BT36" s="407">
        <v>2481.94</v>
      </c>
      <c r="BU36" s="70" t="s">
        <v>141</v>
      </c>
      <c r="BV36" s="420">
        <v>298.5</v>
      </c>
      <c r="BW36" s="502"/>
      <c r="BX36" s="491"/>
      <c r="BY36" s="491"/>
      <c r="BZ36" s="491"/>
      <c r="CA36" s="491"/>
      <c r="CB36" s="491"/>
      <c r="CC36" s="491"/>
      <c r="CD36" s="480"/>
      <c r="CE36" s="477"/>
    </row>
    <row r="37" spans="1:83" ht="60.75" thickBot="1" x14ac:dyDescent="0.3">
      <c r="A37" s="538"/>
      <c r="B37" s="294" t="s">
        <v>60</v>
      </c>
      <c r="C37" s="295" t="s">
        <v>42</v>
      </c>
      <c r="D37" s="502"/>
      <c r="E37" s="490"/>
      <c r="F37" s="469"/>
      <c r="G37" s="467"/>
      <c r="H37" s="50">
        <v>0.55600000000000005</v>
      </c>
      <c r="I37" s="127">
        <v>0.55600000000000005</v>
      </c>
      <c r="J37" s="218">
        <v>6195.26</v>
      </c>
      <c r="K37" s="219">
        <v>6300.97</v>
      </c>
      <c r="L37" s="219">
        <v>6215.83</v>
      </c>
      <c r="M37" s="220">
        <v>6340.65</v>
      </c>
      <c r="N37" s="31">
        <f t="shared" si="7"/>
        <v>2.29</v>
      </c>
      <c r="O37" s="116">
        <v>2140.08</v>
      </c>
      <c r="P37" s="53">
        <v>2636.54</v>
      </c>
      <c r="Q37" s="53">
        <v>2194.89</v>
      </c>
      <c r="R37" s="117">
        <v>2609.1</v>
      </c>
      <c r="S37" s="31">
        <f t="shared" si="8"/>
        <v>18.829999999999998</v>
      </c>
      <c r="T37" s="405">
        <f t="shared" si="9"/>
        <v>0.65459999999999996</v>
      </c>
      <c r="U37" s="405">
        <f t="shared" si="10"/>
        <v>0.58160000000000001</v>
      </c>
      <c r="V37" s="405">
        <f t="shared" si="11"/>
        <v>0.64690000000000003</v>
      </c>
      <c r="W37" s="405">
        <f t="shared" si="12"/>
        <v>0.58850000000000002</v>
      </c>
      <c r="X37" s="55">
        <v>8335.34</v>
      </c>
      <c r="Y37" s="56">
        <v>8937.51</v>
      </c>
      <c r="Z37" s="56">
        <v>8410.7199999999993</v>
      </c>
      <c r="AA37" s="57">
        <v>8949.75</v>
      </c>
      <c r="AB37" s="31">
        <f t="shared" si="13"/>
        <v>6.87</v>
      </c>
      <c r="AC37" s="218">
        <v>2361.9699999999998</v>
      </c>
      <c r="AD37" s="219">
        <v>2400.39</v>
      </c>
      <c r="AE37" s="219">
        <v>2361.9699999999998</v>
      </c>
      <c r="AF37" s="220">
        <v>2400.39</v>
      </c>
      <c r="AG37" s="31">
        <f t="shared" si="14"/>
        <v>1.6</v>
      </c>
      <c r="AH37" s="116">
        <v>2670.62</v>
      </c>
      <c r="AI37" s="53">
        <v>2762.5</v>
      </c>
      <c r="AJ37" s="53">
        <v>2670.62</v>
      </c>
      <c r="AK37" s="117">
        <v>2762.5</v>
      </c>
      <c r="AL37" s="31">
        <f t="shared" si="15"/>
        <v>3.33</v>
      </c>
      <c r="AM37" s="405">
        <f t="shared" si="16"/>
        <v>0.11559999999999999</v>
      </c>
      <c r="AN37" s="405">
        <f t="shared" si="1"/>
        <v>0.13109999999999999</v>
      </c>
      <c r="AO37" s="405">
        <f t="shared" si="2"/>
        <v>0.11559999999999999</v>
      </c>
      <c r="AP37" s="405">
        <f t="shared" si="3"/>
        <v>0.13109999999999999</v>
      </c>
      <c r="AQ37" s="59">
        <v>5032.59</v>
      </c>
      <c r="AR37" s="60">
        <v>5162.8900000000003</v>
      </c>
      <c r="AS37" s="60">
        <v>5032.59</v>
      </c>
      <c r="AT37" s="133">
        <v>5162.8900000000003</v>
      </c>
      <c r="AU37" s="218">
        <v>2598.2600000000002</v>
      </c>
      <c r="AV37" s="219">
        <v>2673.11</v>
      </c>
      <c r="AW37" s="219">
        <v>2631.5</v>
      </c>
      <c r="AX37" s="220">
        <v>2700.11</v>
      </c>
      <c r="AY37" s="31">
        <f t="shared" si="17"/>
        <v>3.77</v>
      </c>
      <c r="AZ37" s="116">
        <v>2022.86</v>
      </c>
      <c r="BA37" s="53">
        <v>2487.46</v>
      </c>
      <c r="BB37" s="53">
        <v>2044.24</v>
      </c>
      <c r="BC37" s="117">
        <v>2462.1999999999998</v>
      </c>
      <c r="BD37" s="31">
        <f t="shared" si="18"/>
        <v>18.68</v>
      </c>
      <c r="BE37" s="405">
        <f t="shared" si="19"/>
        <v>0.2215</v>
      </c>
      <c r="BF37" s="405">
        <f t="shared" si="4"/>
        <v>6.9500000000000006E-2</v>
      </c>
      <c r="BG37" s="405">
        <f t="shared" si="5"/>
        <v>0.22320000000000001</v>
      </c>
      <c r="BH37" s="405">
        <f t="shared" si="6"/>
        <v>8.8099999999999998E-2</v>
      </c>
      <c r="BI37" s="62">
        <v>4621.12</v>
      </c>
      <c r="BJ37" s="63">
        <v>5160.57</v>
      </c>
      <c r="BK37" s="63">
        <v>4675.74</v>
      </c>
      <c r="BL37" s="64">
        <v>5162.3100000000004</v>
      </c>
      <c r="BM37" s="89">
        <v>0.91669999999999996</v>
      </c>
      <c r="BN37" s="90">
        <v>0.91669999999999996</v>
      </c>
      <c r="BO37" s="90">
        <v>0.91669999999999996</v>
      </c>
      <c r="BP37" s="91">
        <v>0.91669999999999996</v>
      </c>
      <c r="BQ37" s="68" t="s">
        <v>109</v>
      </c>
      <c r="BR37" s="415">
        <v>5436.81</v>
      </c>
      <c r="BS37" s="69" t="s">
        <v>112</v>
      </c>
      <c r="BT37" s="407">
        <v>3242.73</v>
      </c>
      <c r="BU37" s="428" t="s">
        <v>256</v>
      </c>
      <c r="BV37" s="420">
        <v>404.05</v>
      </c>
      <c r="BW37" s="502"/>
      <c r="BX37" s="491"/>
      <c r="BY37" s="491"/>
      <c r="BZ37" s="491"/>
      <c r="CA37" s="491"/>
      <c r="CB37" s="491"/>
      <c r="CC37" s="491"/>
      <c r="CD37" s="480"/>
      <c r="CE37" s="477"/>
    </row>
    <row r="38" spans="1:83" ht="45.75" thickBot="1" x14ac:dyDescent="0.3">
      <c r="A38" s="538"/>
      <c r="B38" s="296" t="s">
        <v>59</v>
      </c>
      <c r="C38" s="291" t="s">
        <v>42</v>
      </c>
      <c r="D38" s="502"/>
      <c r="E38" s="490"/>
      <c r="F38" s="469"/>
      <c r="G38" s="467"/>
      <c r="H38" s="50">
        <v>0.55600000000000005</v>
      </c>
      <c r="I38" s="127">
        <v>0.55600000000000005</v>
      </c>
      <c r="J38" s="218">
        <v>5889.64</v>
      </c>
      <c r="K38" s="219">
        <v>6003.64</v>
      </c>
      <c r="L38" s="219">
        <v>5899.92</v>
      </c>
      <c r="M38" s="220">
        <v>6013.44</v>
      </c>
      <c r="N38" s="31">
        <f t="shared" si="7"/>
        <v>2.06</v>
      </c>
      <c r="O38" s="116">
        <v>2140.08</v>
      </c>
      <c r="P38" s="53">
        <v>2636.54</v>
      </c>
      <c r="Q38" s="53">
        <v>2194.89</v>
      </c>
      <c r="R38" s="117">
        <v>2609.1</v>
      </c>
      <c r="S38" s="31">
        <f t="shared" si="8"/>
        <v>18.829999999999998</v>
      </c>
      <c r="T38" s="405">
        <f t="shared" si="9"/>
        <v>0.63660000000000005</v>
      </c>
      <c r="U38" s="405">
        <f t="shared" si="10"/>
        <v>0.56079999999999997</v>
      </c>
      <c r="V38" s="405">
        <f t="shared" si="11"/>
        <v>0.628</v>
      </c>
      <c r="W38" s="405">
        <f t="shared" si="12"/>
        <v>0.56610000000000005</v>
      </c>
      <c r="X38" s="55">
        <v>8029.72</v>
      </c>
      <c r="Y38" s="56">
        <v>8640.18</v>
      </c>
      <c r="Z38" s="56">
        <v>8094.81</v>
      </c>
      <c r="AA38" s="57">
        <v>8622.5400000000009</v>
      </c>
      <c r="AB38" s="31">
        <f t="shared" si="13"/>
        <v>7.07</v>
      </c>
      <c r="AC38" s="218">
        <v>2353.87</v>
      </c>
      <c r="AD38" s="219">
        <v>2394</v>
      </c>
      <c r="AE38" s="219">
        <v>2353.87</v>
      </c>
      <c r="AF38" s="220">
        <v>2394</v>
      </c>
      <c r="AG38" s="31">
        <f t="shared" si="14"/>
        <v>1.68</v>
      </c>
      <c r="AH38" s="116">
        <v>2670.62</v>
      </c>
      <c r="AI38" s="53">
        <v>2762.5</v>
      </c>
      <c r="AJ38" s="53">
        <v>2670.62</v>
      </c>
      <c r="AK38" s="117">
        <v>2762.5</v>
      </c>
      <c r="AL38" s="31">
        <f t="shared" si="15"/>
        <v>3.33</v>
      </c>
      <c r="AM38" s="405">
        <f t="shared" si="16"/>
        <v>0.1186</v>
      </c>
      <c r="AN38" s="405">
        <f t="shared" si="1"/>
        <v>0.13339999999999999</v>
      </c>
      <c r="AO38" s="405">
        <f t="shared" si="2"/>
        <v>0.1186</v>
      </c>
      <c r="AP38" s="405">
        <f t="shared" si="3"/>
        <v>0.13339999999999999</v>
      </c>
      <c r="AQ38" s="128">
        <v>5024.49</v>
      </c>
      <c r="AR38" s="129">
        <v>5156.5</v>
      </c>
      <c r="AS38" s="129">
        <v>5024.49</v>
      </c>
      <c r="AT38" s="130">
        <v>5156.5</v>
      </c>
      <c r="AU38" s="218">
        <v>2613.1999999999998</v>
      </c>
      <c r="AV38" s="219">
        <v>2717.07</v>
      </c>
      <c r="AW38" s="219">
        <v>2655.09</v>
      </c>
      <c r="AX38" s="220">
        <v>2719.9</v>
      </c>
      <c r="AY38" s="31">
        <f t="shared" si="17"/>
        <v>3.92</v>
      </c>
      <c r="AZ38" s="116">
        <v>1942.4</v>
      </c>
      <c r="BA38" s="53">
        <v>2402.48</v>
      </c>
      <c r="BB38" s="53">
        <v>1973.78</v>
      </c>
      <c r="BC38" s="117">
        <v>2376.2600000000002</v>
      </c>
      <c r="BD38" s="31">
        <f t="shared" si="18"/>
        <v>19.149999999999999</v>
      </c>
      <c r="BE38" s="405">
        <f t="shared" si="19"/>
        <v>0.25669999999999998</v>
      </c>
      <c r="BF38" s="405">
        <f t="shared" si="4"/>
        <v>0.1158</v>
      </c>
      <c r="BG38" s="405">
        <f t="shared" si="5"/>
        <v>0.25659999999999999</v>
      </c>
      <c r="BH38" s="405">
        <f t="shared" si="6"/>
        <v>0.1263</v>
      </c>
      <c r="BI38" s="86">
        <v>4555.6000000000004</v>
      </c>
      <c r="BJ38" s="87">
        <v>5119.55</v>
      </c>
      <c r="BK38" s="87">
        <v>4628.87</v>
      </c>
      <c r="BL38" s="88">
        <v>5096.16</v>
      </c>
      <c r="BM38" s="89">
        <v>0.91669999999999996</v>
      </c>
      <c r="BN38" s="90">
        <v>0.91669999999999996</v>
      </c>
      <c r="BO38" s="90">
        <v>0.91669999999999996</v>
      </c>
      <c r="BP38" s="91">
        <v>0.91669999999999996</v>
      </c>
      <c r="BQ38" s="68" t="s">
        <v>109</v>
      </c>
      <c r="BR38" s="415">
        <v>5436.81</v>
      </c>
      <c r="BS38" s="69" t="s">
        <v>143</v>
      </c>
      <c r="BT38" s="407">
        <v>2481.94</v>
      </c>
      <c r="BU38" s="428" t="s">
        <v>255</v>
      </c>
      <c r="BV38" s="420">
        <v>681.43</v>
      </c>
      <c r="BW38" s="502"/>
      <c r="BX38" s="491"/>
      <c r="BY38" s="491"/>
      <c r="BZ38" s="491"/>
      <c r="CA38" s="491"/>
      <c r="CB38" s="491"/>
      <c r="CC38" s="491"/>
      <c r="CD38" s="480"/>
      <c r="CE38" s="477"/>
    </row>
    <row r="39" spans="1:83" ht="45.75" thickBot="1" x14ac:dyDescent="0.3">
      <c r="A39" s="539"/>
      <c r="B39" s="256" t="s">
        <v>57</v>
      </c>
      <c r="C39" s="257" t="s">
        <v>17</v>
      </c>
      <c r="D39" s="511"/>
      <c r="E39" s="487"/>
      <c r="F39" s="470"/>
      <c r="G39" s="467"/>
      <c r="H39" s="241">
        <v>0.52600000000000002</v>
      </c>
      <c r="I39" s="242">
        <v>0.52600000000000002</v>
      </c>
      <c r="J39" s="12">
        <v>4916.1899999999996</v>
      </c>
      <c r="K39" s="13">
        <v>5020.3900000000003</v>
      </c>
      <c r="L39" s="13">
        <v>4916.68</v>
      </c>
      <c r="M39" s="228">
        <v>5039.99</v>
      </c>
      <c r="N39" s="31">
        <f t="shared" si="7"/>
        <v>2.46</v>
      </c>
      <c r="O39" s="297">
        <v>2138.98</v>
      </c>
      <c r="P39" s="84">
        <v>2630.11</v>
      </c>
      <c r="Q39" s="84">
        <v>2189.42</v>
      </c>
      <c r="R39" s="114">
        <v>2602.38</v>
      </c>
      <c r="S39" s="31">
        <f t="shared" si="8"/>
        <v>18.670000000000002</v>
      </c>
      <c r="T39" s="405">
        <f t="shared" si="9"/>
        <v>0.56489999999999996</v>
      </c>
      <c r="U39" s="405">
        <f t="shared" si="10"/>
        <v>0.47610000000000002</v>
      </c>
      <c r="V39" s="405">
        <f t="shared" si="11"/>
        <v>0.55469999999999997</v>
      </c>
      <c r="W39" s="405">
        <f t="shared" si="12"/>
        <v>0.48370000000000002</v>
      </c>
      <c r="X39" s="76">
        <v>7055.17</v>
      </c>
      <c r="Y39" s="77">
        <v>7650.5</v>
      </c>
      <c r="Z39" s="77">
        <v>7106.1</v>
      </c>
      <c r="AA39" s="78">
        <v>7642.37</v>
      </c>
      <c r="AB39" s="31">
        <f t="shared" si="13"/>
        <v>7.78</v>
      </c>
      <c r="AC39" s="229">
        <v>1886.02</v>
      </c>
      <c r="AD39" s="230">
        <v>1924.44</v>
      </c>
      <c r="AE39" s="230">
        <v>1886.02</v>
      </c>
      <c r="AF39" s="231">
        <v>1924.44</v>
      </c>
      <c r="AG39" s="31">
        <f t="shared" si="14"/>
        <v>2</v>
      </c>
      <c r="AH39" s="297">
        <v>2670.62</v>
      </c>
      <c r="AI39" s="84">
        <v>2762.5</v>
      </c>
      <c r="AJ39" s="84">
        <v>2670.62</v>
      </c>
      <c r="AK39" s="114">
        <v>2762.5</v>
      </c>
      <c r="AL39" s="31">
        <f t="shared" si="15"/>
        <v>3.33</v>
      </c>
      <c r="AM39" s="405">
        <f t="shared" si="16"/>
        <v>0.29380000000000001</v>
      </c>
      <c r="AN39" s="405">
        <f t="shared" si="1"/>
        <v>0.3034</v>
      </c>
      <c r="AO39" s="405">
        <f t="shared" si="2"/>
        <v>0.29380000000000001</v>
      </c>
      <c r="AP39" s="405">
        <f t="shared" si="3"/>
        <v>0.3034</v>
      </c>
      <c r="AQ39" s="192">
        <v>4556.6400000000003</v>
      </c>
      <c r="AR39" s="193">
        <v>4686.9399999999996</v>
      </c>
      <c r="AS39" s="193">
        <v>4556.6400000000003</v>
      </c>
      <c r="AT39" s="194">
        <v>4686.9399999999996</v>
      </c>
      <c r="AU39" s="229">
        <v>2165.33</v>
      </c>
      <c r="AV39" s="230">
        <v>2238.67</v>
      </c>
      <c r="AW39" s="230">
        <v>2178.4899999999998</v>
      </c>
      <c r="AX39" s="231">
        <v>2245.6</v>
      </c>
      <c r="AY39" s="31">
        <f t="shared" si="17"/>
        <v>3.57</v>
      </c>
      <c r="AZ39" s="297">
        <v>1927.91</v>
      </c>
      <c r="BA39" s="84">
        <v>2426.8200000000002</v>
      </c>
      <c r="BB39" s="84">
        <v>2063.13</v>
      </c>
      <c r="BC39" s="114">
        <v>2401.21</v>
      </c>
      <c r="BD39" s="31">
        <f t="shared" si="18"/>
        <v>20.56</v>
      </c>
      <c r="BE39" s="405">
        <f t="shared" si="19"/>
        <v>0.1096</v>
      </c>
      <c r="BF39" s="405">
        <f t="shared" si="4"/>
        <v>7.7499999999999999E-2</v>
      </c>
      <c r="BG39" s="405">
        <f t="shared" si="5"/>
        <v>5.2999999999999999E-2</v>
      </c>
      <c r="BH39" s="405">
        <f t="shared" si="6"/>
        <v>6.4799999999999996E-2</v>
      </c>
      <c r="BI39" s="271">
        <v>4093.24</v>
      </c>
      <c r="BJ39" s="272">
        <v>4665.49</v>
      </c>
      <c r="BK39" s="272">
        <v>4241.62</v>
      </c>
      <c r="BL39" s="273">
        <v>4646.8100000000004</v>
      </c>
      <c r="BM39" s="142">
        <v>0.91669999999999996</v>
      </c>
      <c r="BN39" s="143">
        <v>0.91669999999999996</v>
      </c>
      <c r="BO39" s="143">
        <v>0.91669999999999996</v>
      </c>
      <c r="BP39" s="144">
        <v>0.91669999999999996</v>
      </c>
      <c r="BQ39" s="92" t="s">
        <v>109</v>
      </c>
      <c r="BR39" s="415">
        <v>5436.81</v>
      </c>
      <c r="BS39" s="93" t="s">
        <v>143</v>
      </c>
      <c r="BT39" s="407">
        <v>2481.94</v>
      </c>
      <c r="BU39" s="428" t="s">
        <v>255</v>
      </c>
      <c r="BV39" s="420">
        <v>681.43</v>
      </c>
      <c r="BW39" s="511"/>
      <c r="BX39" s="489"/>
      <c r="BY39" s="489"/>
      <c r="BZ39" s="489"/>
      <c r="CA39" s="489"/>
      <c r="CB39" s="489"/>
      <c r="CC39" s="489"/>
      <c r="CD39" s="481"/>
      <c r="CE39" s="478"/>
    </row>
    <row r="40" spans="1:83" ht="15.75" thickBot="1" x14ac:dyDescent="0.3">
      <c r="A40" s="537" t="s">
        <v>61</v>
      </c>
      <c r="B40" s="266" t="s">
        <v>62</v>
      </c>
      <c r="C40" s="267" t="s">
        <v>17</v>
      </c>
      <c r="D40" s="502" t="s">
        <v>71</v>
      </c>
      <c r="E40" s="486" t="s">
        <v>71</v>
      </c>
      <c r="F40" s="468" t="s">
        <v>224</v>
      </c>
      <c r="G40" s="466" t="s">
        <v>209</v>
      </c>
      <c r="H40" s="179">
        <v>0.52600000000000002</v>
      </c>
      <c r="I40" s="180">
        <v>0.52600000000000002</v>
      </c>
      <c r="J40" s="209">
        <v>15412.54</v>
      </c>
      <c r="K40" s="210">
        <v>15540.81</v>
      </c>
      <c r="L40" s="210">
        <v>15409.23</v>
      </c>
      <c r="M40" s="211">
        <v>15634.63</v>
      </c>
      <c r="N40" s="31">
        <f t="shared" si="7"/>
        <v>1.44</v>
      </c>
      <c r="O40" s="209">
        <v>2728.1</v>
      </c>
      <c r="P40" s="210">
        <v>3476.72</v>
      </c>
      <c r="Q40" s="210">
        <v>2770.98</v>
      </c>
      <c r="R40" s="211">
        <v>3439.2</v>
      </c>
      <c r="S40" s="31">
        <f t="shared" si="8"/>
        <v>21.53</v>
      </c>
      <c r="T40" s="405">
        <f t="shared" si="9"/>
        <v>0.82299999999999995</v>
      </c>
      <c r="U40" s="405">
        <f t="shared" si="10"/>
        <v>0.77629999999999999</v>
      </c>
      <c r="V40" s="405">
        <f t="shared" si="11"/>
        <v>0.82020000000000004</v>
      </c>
      <c r="W40" s="405">
        <f t="shared" si="12"/>
        <v>0.78</v>
      </c>
      <c r="X40" s="98">
        <v>18140.64</v>
      </c>
      <c r="Y40" s="99">
        <v>19017.53</v>
      </c>
      <c r="Z40" s="99">
        <v>18180.21</v>
      </c>
      <c r="AA40" s="100">
        <v>19073.830000000002</v>
      </c>
      <c r="AB40" s="31">
        <f t="shared" si="13"/>
        <v>4.8899999999999997</v>
      </c>
      <c r="AC40" s="209">
        <v>3148.05</v>
      </c>
      <c r="AD40" s="210">
        <v>3197.7</v>
      </c>
      <c r="AE40" s="210">
        <v>3148.05</v>
      </c>
      <c r="AF40" s="211">
        <v>3197.7</v>
      </c>
      <c r="AG40" s="31">
        <f t="shared" si="14"/>
        <v>1.55</v>
      </c>
      <c r="AH40" s="209">
        <v>5163.21</v>
      </c>
      <c r="AI40" s="210">
        <v>5310.75</v>
      </c>
      <c r="AJ40" s="210">
        <v>5163.21</v>
      </c>
      <c r="AK40" s="211">
        <v>5310.75</v>
      </c>
      <c r="AL40" s="31">
        <f t="shared" si="15"/>
        <v>2.78</v>
      </c>
      <c r="AM40" s="405">
        <f t="shared" si="16"/>
        <v>0.39029999999999998</v>
      </c>
      <c r="AN40" s="405">
        <f t="shared" si="1"/>
        <v>0.39789999999999998</v>
      </c>
      <c r="AO40" s="405">
        <f t="shared" si="2"/>
        <v>0.39029999999999998</v>
      </c>
      <c r="AP40" s="405">
        <f t="shared" si="3"/>
        <v>0.39789999999999998</v>
      </c>
      <c r="AQ40" s="181">
        <v>8311.26</v>
      </c>
      <c r="AR40" s="182">
        <v>8508.4500000000007</v>
      </c>
      <c r="AS40" s="182">
        <v>8311.26</v>
      </c>
      <c r="AT40" s="183">
        <v>8508.4500000000007</v>
      </c>
      <c r="AU40" s="209">
        <v>4875.1400000000003</v>
      </c>
      <c r="AV40" s="210">
        <v>4987.37</v>
      </c>
      <c r="AW40" s="210">
        <v>4903.2299999999996</v>
      </c>
      <c r="AX40" s="211">
        <v>5018.38</v>
      </c>
      <c r="AY40" s="31">
        <f t="shared" si="17"/>
        <v>2.85</v>
      </c>
      <c r="AZ40" s="209">
        <v>2728.1</v>
      </c>
      <c r="BA40" s="210">
        <v>3476.72</v>
      </c>
      <c r="BB40" s="210">
        <v>2770.98</v>
      </c>
      <c r="BC40" s="211">
        <v>3439.2</v>
      </c>
      <c r="BD40" s="31">
        <f t="shared" si="18"/>
        <v>21.53</v>
      </c>
      <c r="BE40" s="405">
        <f t="shared" si="19"/>
        <v>0.44040000000000001</v>
      </c>
      <c r="BF40" s="405">
        <f t="shared" si="4"/>
        <v>0.3029</v>
      </c>
      <c r="BG40" s="405">
        <f t="shared" si="5"/>
        <v>0.43490000000000001</v>
      </c>
      <c r="BH40" s="405">
        <f t="shared" si="6"/>
        <v>0.31469999999999998</v>
      </c>
      <c r="BI40" s="184">
        <v>7603.24</v>
      </c>
      <c r="BJ40" s="185">
        <v>8464.09</v>
      </c>
      <c r="BK40" s="185">
        <v>7674.21</v>
      </c>
      <c r="BL40" s="186">
        <v>8457.58</v>
      </c>
      <c r="BM40" s="89">
        <v>0.99809999999999999</v>
      </c>
      <c r="BN40" s="90">
        <v>0.99809999999999999</v>
      </c>
      <c r="BO40" s="90">
        <v>0.99809999999999999</v>
      </c>
      <c r="BP40" s="91">
        <v>0.99809999999999999</v>
      </c>
      <c r="BQ40" s="68" t="s">
        <v>109</v>
      </c>
      <c r="BR40" s="415">
        <v>6604.21</v>
      </c>
      <c r="BS40" s="69" t="s">
        <v>107</v>
      </c>
      <c r="BT40" s="407">
        <v>2021.36</v>
      </c>
      <c r="BU40" s="70" t="s">
        <v>89</v>
      </c>
      <c r="BV40" s="420"/>
      <c r="BW40" s="501">
        <v>91.88</v>
      </c>
      <c r="BX40" s="488">
        <v>360.23</v>
      </c>
      <c r="BY40" s="488">
        <v>0</v>
      </c>
      <c r="BZ40" s="488">
        <v>20.41</v>
      </c>
      <c r="CA40" s="488">
        <v>46.87</v>
      </c>
      <c r="CB40" s="488">
        <v>0</v>
      </c>
      <c r="CC40" s="491">
        <v>45.94</v>
      </c>
      <c r="CD40" s="480">
        <v>3</v>
      </c>
      <c r="CE40" s="477">
        <v>2</v>
      </c>
    </row>
    <row r="41" spans="1:83" ht="15.75" thickBot="1" x14ac:dyDescent="0.3">
      <c r="A41" s="538"/>
      <c r="B41" s="279" t="s">
        <v>64</v>
      </c>
      <c r="C41" s="280" t="s">
        <v>22</v>
      </c>
      <c r="D41" s="502"/>
      <c r="E41" s="490"/>
      <c r="F41" s="469"/>
      <c r="G41" s="467"/>
      <c r="H41" s="50">
        <v>0.52600000000000002</v>
      </c>
      <c r="I41" s="127">
        <v>0.52600000000000002</v>
      </c>
      <c r="J41" s="218">
        <v>16013.98</v>
      </c>
      <c r="K41" s="219">
        <v>16289.65</v>
      </c>
      <c r="L41" s="219">
        <v>16010.66</v>
      </c>
      <c r="M41" s="220">
        <v>16378.83</v>
      </c>
      <c r="N41" s="31">
        <f t="shared" si="7"/>
        <v>2.25</v>
      </c>
      <c r="O41" s="218">
        <v>2842.38</v>
      </c>
      <c r="P41" s="219">
        <v>3534.49</v>
      </c>
      <c r="Q41" s="219">
        <v>2760.39</v>
      </c>
      <c r="R41" s="220">
        <v>3496.07</v>
      </c>
      <c r="S41" s="31">
        <f t="shared" si="8"/>
        <v>21.9</v>
      </c>
      <c r="T41" s="405">
        <f t="shared" si="9"/>
        <v>0.82250000000000001</v>
      </c>
      <c r="U41" s="405">
        <f t="shared" si="10"/>
        <v>0.78300000000000003</v>
      </c>
      <c r="V41" s="405">
        <f t="shared" si="11"/>
        <v>0.8276</v>
      </c>
      <c r="W41" s="405">
        <f t="shared" si="12"/>
        <v>0.78649999999999998</v>
      </c>
      <c r="X41" s="55">
        <v>18856.36</v>
      </c>
      <c r="Y41" s="56">
        <v>19824.14</v>
      </c>
      <c r="Z41" s="56">
        <v>18771.05</v>
      </c>
      <c r="AA41" s="57">
        <v>19874.900000000001</v>
      </c>
      <c r="AB41" s="31">
        <f t="shared" si="13"/>
        <v>5.55</v>
      </c>
      <c r="AC41" s="218">
        <v>3287.28</v>
      </c>
      <c r="AD41" s="219">
        <v>3374.55</v>
      </c>
      <c r="AE41" s="219">
        <v>3287.28</v>
      </c>
      <c r="AF41" s="220">
        <v>3374.55</v>
      </c>
      <c r="AG41" s="31">
        <f t="shared" si="14"/>
        <v>2.59</v>
      </c>
      <c r="AH41" s="218">
        <v>5163.21</v>
      </c>
      <c r="AI41" s="219">
        <v>5310.75</v>
      </c>
      <c r="AJ41" s="219">
        <v>5163.21</v>
      </c>
      <c r="AK41" s="220">
        <v>5310.75</v>
      </c>
      <c r="AL41" s="31">
        <f t="shared" si="15"/>
        <v>2.78</v>
      </c>
      <c r="AM41" s="405">
        <f t="shared" si="16"/>
        <v>0.36330000000000001</v>
      </c>
      <c r="AN41" s="405">
        <f t="shared" si="1"/>
        <v>0.36459999999999998</v>
      </c>
      <c r="AO41" s="405">
        <f t="shared" si="2"/>
        <v>0.36330000000000001</v>
      </c>
      <c r="AP41" s="405">
        <f t="shared" si="3"/>
        <v>0.36459999999999998</v>
      </c>
      <c r="AQ41" s="59">
        <v>8450.49</v>
      </c>
      <c r="AR41" s="60">
        <v>8685.2999999999993</v>
      </c>
      <c r="AS41" s="60">
        <v>8450.49</v>
      </c>
      <c r="AT41" s="133">
        <v>8685.2999999999993</v>
      </c>
      <c r="AU41" s="218">
        <v>4799.2</v>
      </c>
      <c r="AV41" s="219">
        <v>5016.7299999999996</v>
      </c>
      <c r="AW41" s="219">
        <v>4827.29</v>
      </c>
      <c r="AX41" s="220">
        <v>5043.1099999999997</v>
      </c>
      <c r="AY41" s="31">
        <f t="shared" si="17"/>
        <v>4.84</v>
      </c>
      <c r="AZ41" s="218">
        <v>2842.38</v>
      </c>
      <c r="BA41" s="219">
        <v>3534.49</v>
      </c>
      <c r="BB41" s="219">
        <v>2760.39</v>
      </c>
      <c r="BC41" s="220">
        <v>3496.07</v>
      </c>
      <c r="BD41" s="31">
        <f t="shared" si="18"/>
        <v>21.9</v>
      </c>
      <c r="BE41" s="405">
        <f t="shared" si="19"/>
        <v>0.40770000000000001</v>
      </c>
      <c r="BF41" s="405">
        <f t="shared" si="4"/>
        <v>0.29549999999999998</v>
      </c>
      <c r="BG41" s="405">
        <f t="shared" si="5"/>
        <v>0.42820000000000003</v>
      </c>
      <c r="BH41" s="405">
        <f t="shared" si="6"/>
        <v>0.30680000000000002</v>
      </c>
      <c r="BI41" s="62">
        <v>7641.58</v>
      </c>
      <c r="BJ41" s="63">
        <v>8551.2199999999993</v>
      </c>
      <c r="BK41" s="63">
        <v>7587.68</v>
      </c>
      <c r="BL41" s="64">
        <v>8539.18</v>
      </c>
      <c r="BM41" s="65">
        <v>0.99809999999999999</v>
      </c>
      <c r="BN41" s="66">
        <v>0.99809999999999999</v>
      </c>
      <c r="BO41" s="66">
        <v>0.99809999999999999</v>
      </c>
      <c r="BP41" s="199">
        <v>0.99809999999999999</v>
      </c>
      <c r="BQ41" s="68" t="s">
        <v>109</v>
      </c>
      <c r="BR41" s="415">
        <v>6604.21</v>
      </c>
      <c r="BS41" s="69" t="s">
        <v>112</v>
      </c>
      <c r="BT41" s="407">
        <v>2214.3000000000002</v>
      </c>
      <c r="BU41" s="70" t="s">
        <v>89</v>
      </c>
      <c r="BV41" s="420"/>
      <c r="BW41" s="502"/>
      <c r="BX41" s="491"/>
      <c r="BY41" s="491"/>
      <c r="BZ41" s="491"/>
      <c r="CA41" s="491"/>
      <c r="CB41" s="491"/>
      <c r="CC41" s="491"/>
      <c r="CD41" s="480"/>
      <c r="CE41" s="477"/>
    </row>
    <row r="42" spans="1:83" ht="15.75" thickBot="1" x14ac:dyDescent="0.3">
      <c r="A42" s="538"/>
      <c r="B42" s="264" t="s">
        <v>63</v>
      </c>
      <c r="C42" s="260" t="s">
        <v>22</v>
      </c>
      <c r="D42" s="502"/>
      <c r="E42" s="490"/>
      <c r="F42" s="469"/>
      <c r="G42" s="467"/>
      <c r="H42" s="50">
        <v>0.52600000000000002</v>
      </c>
      <c r="I42" s="127">
        <v>0.52600000000000002</v>
      </c>
      <c r="J42" s="218">
        <v>13495.87</v>
      </c>
      <c r="K42" s="219">
        <v>13624.13</v>
      </c>
      <c r="L42" s="219">
        <v>13479.92</v>
      </c>
      <c r="M42" s="220">
        <v>13705.31</v>
      </c>
      <c r="N42" s="31">
        <f t="shared" si="7"/>
        <v>1.64</v>
      </c>
      <c r="O42" s="218">
        <v>2842.38</v>
      </c>
      <c r="P42" s="219">
        <v>3534.49</v>
      </c>
      <c r="Q42" s="219">
        <v>2760.39</v>
      </c>
      <c r="R42" s="220">
        <v>3496.07</v>
      </c>
      <c r="S42" s="31">
        <f t="shared" si="8"/>
        <v>21.9</v>
      </c>
      <c r="T42" s="405">
        <f t="shared" si="9"/>
        <v>0.78939999999999999</v>
      </c>
      <c r="U42" s="405">
        <f t="shared" si="10"/>
        <v>0.74060000000000004</v>
      </c>
      <c r="V42" s="405">
        <f t="shared" si="11"/>
        <v>0.79520000000000002</v>
      </c>
      <c r="W42" s="405">
        <f t="shared" si="12"/>
        <v>0.74490000000000001</v>
      </c>
      <c r="X42" s="55">
        <v>16338.25</v>
      </c>
      <c r="Y42" s="56">
        <v>17158.62</v>
      </c>
      <c r="Z42" s="56">
        <v>16240.31</v>
      </c>
      <c r="AA42" s="57">
        <v>17201.38</v>
      </c>
      <c r="AB42" s="31">
        <f t="shared" si="13"/>
        <v>5.59</v>
      </c>
      <c r="AC42" s="218">
        <v>2735.31</v>
      </c>
      <c r="AD42" s="219">
        <v>2784.97</v>
      </c>
      <c r="AE42" s="219">
        <v>2735.31</v>
      </c>
      <c r="AF42" s="220">
        <v>2784.97</v>
      </c>
      <c r="AG42" s="31">
        <f t="shared" si="14"/>
        <v>1.78</v>
      </c>
      <c r="AH42" s="218">
        <v>5163.21</v>
      </c>
      <c r="AI42" s="219">
        <v>5310.75</v>
      </c>
      <c r="AJ42" s="219">
        <v>5163.21</v>
      </c>
      <c r="AK42" s="220">
        <v>5310.75</v>
      </c>
      <c r="AL42" s="31">
        <f t="shared" si="15"/>
        <v>2.78</v>
      </c>
      <c r="AM42" s="405">
        <f t="shared" si="16"/>
        <v>0.47020000000000001</v>
      </c>
      <c r="AN42" s="405">
        <f t="shared" si="1"/>
        <v>0.47560000000000002</v>
      </c>
      <c r="AO42" s="405">
        <f t="shared" si="2"/>
        <v>0.47020000000000001</v>
      </c>
      <c r="AP42" s="405">
        <f t="shared" si="3"/>
        <v>0.47560000000000002</v>
      </c>
      <c r="AQ42" s="128">
        <v>7898.52</v>
      </c>
      <c r="AR42" s="129">
        <v>8095.72</v>
      </c>
      <c r="AS42" s="129">
        <v>7898.52</v>
      </c>
      <c r="AT42" s="130">
        <v>8095.72</v>
      </c>
      <c r="AU42" s="218">
        <v>4249.26</v>
      </c>
      <c r="AV42" s="219">
        <v>4361.49</v>
      </c>
      <c r="AW42" s="219">
        <v>4264.71</v>
      </c>
      <c r="AX42" s="220">
        <v>4379.8599999999997</v>
      </c>
      <c r="AY42" s="31">
        <f t="shared" si="17"/>
        <v>2.98</v>
      </c>
      <c r="AZ42" s="218">
        <v>2842.38</v>
      </c>
      <c r="BA42" s="219">
        <v>3534.49</v>
      </c>
      <c r="BB42" s="219">
        <v>2760.39</v>
      </c>
      <c r="BC42" s="220">
        <v>3496.07</v>
      </c>
      <c r="BD42" s="31">
        <f t="shared" si="18"/>
        <v>21.9</v>
      </c>
      <c r="BE42" s="405">
        <f t="shared" si="19"/>
        <v>0.33110000000000001</v>
      </c>
      <c r="BF42" s="405">
        <f t="shared" si="4"/>
        <v>0.18959999999999999</v>
      </c>
      <c r="BG42" s="405">
        <f t="shared" si="5"/>
        <v>0.35270000000000001</v>
      </c>
      <c r="BH42" s="405">
        <f t="shared" si="6"/>
        <v>0.20180000000000001</v>
      </c>
      <c r="BI42" s="86">
        <v>7091.64</v>
      </c>
      <c r="BJ42" s="87">
        <v>7895.98</v>
      </c>
      <c r="BK42" s="87">
        <v>7025.1</v>
      </c>
      <c r="BL42" s="88">
        <v>7875.93</v>
      </c>
      <c r="BM42" s="65">
        <v>0.99809999999999999</v>
      </c>
      <c r="BN42" s="66">
        <v>0.99809999999999999</v>
      </c>
      <c r="BO42" s="66">
        <v>0.99809999999999999</v>
      </c>
      <c r="BP42" s="199">
        <v>0.99809999999999999</v>
      </c>
      <c r="BQ42" s="68" t="s">
        <v>109</v>
      </c>
      <c r="BR42" s="415">
        <v>6604.21</v>
      </c>
      <c r="BS42" s="69" t="s">
        <v>107</v>
      </c>
      <c r="BT42" s="407">
        <v>2021.36</v>
      </c>
      <c r="BU42" s="70" t="s">
        <v>89</v>
      </c>
      <c r="BV42" s="420"/>
      <c r="BW42" s="502"/>
      <c r="BX42" s="491"/>
      <c r="BY42" s="491"/>
      <c r="BZ42" s="491"/>
      <c r="CA42" s="491"/>
      <c r="CB42" s="491"/>
      <c r="CC42" s="491"/>
      <c r="CD42" s="480"/>
      <c r="CE42" s="477"/>
    </row>
    <row r="43" spans="1:83" ht="30.75" thickBot="1" x14ac:dyDescent="0.3">
      <c r="A43" s="539"/>
      <c r="B43" s="298" t="s">
        <v>61</v>
      </c>
      <c r="C43" s="255" t="s">
        <v>17</v>
      </c>
      <c r="D43" s="511"/>
      <c r="E43" s="487"/>
      <c r="F43" s="470"/>
      <c r="G43" s="467"/>
      <c r="H43" s="241">
        <v>0.52600000000000002</v>
      </c>
      <c r="I43" s="242">
        <v>0.52600000000000002</v>
      </c>
      <c r="J43" s="229">
        <v>15030.37</v>
      </c>
      <c r="K43" s="230">
        <v>15237.16</v>
      </c>
      <c r="L43" s="230">
        <v>15014.42</v>
      </c>
      <c r="M43" s="231">
        <v>15330.98</v>
      </c>
      <c r="N43" s="31">
        <f t="shared" si="7"/>
        <v>2.06</v>
      </c>
      <c r="O43" s="229">
        <v>2842.38</v>
      </c>
      <c r="P43" s="230">
        <v>3534.49</v>
      </c>
      <c r="Q43" s="230">
        <v>2760.39</v>
      </c>
      <c r="R43" s="231">
        <v>3496.07</v>
      </c>
      <c r="S43" s="31">
        <f t="shared" si="8"/>
        <v>21.9</v>
      </c>
      <c r="T43" s="405">
        <f t="shared" si="9"/>
        <v>0.81089999999999995</v>
      </c>
      <c r="U43" s="405">
        <f t="shared" si="10"/>
        <v>0.76800000000000002</v>
      </c>
      <c r="V43" s="405">
        <f t="shared" si="11"/>
        <v>0.81620000000000004</v>
      </c>
      <c r="W43" s="405">
        <f t="shared" si="12"/>
        <v>0.77200000000000002</v>
      </c>
      <c r="X43" s="76">
        <v>17872.75</v>
      </c>
      <c r="Y43" s="77">
        <v>18771.650000000001</v>
      </c>
      <c r="Z43" s="77">
        <v>17774.810000000001</v>
      </c>
      <c r="AA43" s="78">
        <v>18827.05</v>
      </c>
      <c r="AB43" s="31">
        <f t="shared" si="13"/>
        <v>5.59</v>
      </c>
      <c r="AC43" s="229">
        <v>3036.1</v>
      </c>
      <c r="AD43" s="230">
        <v>3099.29</v>
      </c>
      <c r="AE43" s="230">
        <v>3036.1</v>
      </c>
      <c r="AF43" s="231">
        <v>3099.29</v>
      </c>
      <c r="AG43" s="31">
        <f t="shared" si="14"/>
        <v>2.04</v>
      </c>
      <c r="AH43" s="229">
        <v>5163.21</v>
      </c>
      <c r="AI43" s="230">
        <v>5310.75</v>
      </c>
      <c r="AJ43" s="230">
        <v>5163.21</v>
      </c>
      <c r="AK43" s="231">
        <v>5310.75</v>
      </c>
      <c r="AL43" s="31">
        <f t="shared" si="15"/>
        <v>2.78</v>
      </c>
      <c r="AM43" s="405">
        <f t="shared" si="16"/>
        <v>0.41199999999999998</v>
      </c>
      <c r="AN43" s="405">
        <f t="shared" si="1"/>
        <v>0.41639999999999999</v>
      </c>
      <c r="AO43" s="405">
        <f t="shared" si="2"/>
        <v>0.41199999999999998</v>
      </c>
      <c r="AP43" s="405">
        <f t="shared" si="3"/>
        <v>0.41639999999999999</v>
      </c>
      <c r="AQ43" s="192">
        <v>8199.31</v>
      </c>
      <c r="AR43" s="193">
        <v>8410.0400000000009</v>
      </c>
      <c r="AS43" s="193">
        <v>8199.31</v>
      </c>
      <c r="AT43" s="194">
        <v>8410.0400000000009</v>
      </c>
      <c r="AU43" s="12">
        <v>4710.25</v>
      </c>
      <c r="AV43" s="13">
        <v>4901</v>
      </c>
      <c r="AW43" s="13">
        <v>4725.7</v>
      </c>
      <c r="AX43" s="228">
        <v>4932.01</v>
      </c>
      <c r="AY43" s="31">
        <f t="shared" si="17"/>
        <v>4.5</v>
      </c>
      <c r="AZ43" s="229">
        <v>2711.29</v>
      </c>
      <c r="BA43" s="230">
        <v>3405.97</v>
      </c>
      <c r="BB43" s="230">
        <v>2625.04</v>
      </c>
      <c r="BC43" s="231">
        <v>3373.06</v>
      </c>
      <c r="BD43" s="31">
        <f t="shared" si="18"/>
        <v>22.93</v>
      </c>
      <c r="BE43" s="405">
        <f t="shared" si="19"/>
        <v>0.4244</v>
      </c>
      <c r="BF43" s="405">
        <f t="shared" si="4"/>
        <v>0.30499999999999999</v>
      </c>
      <c r="BG43" s="405">
        <f t="shared" si="5"/>
        <v>0.44450000000000001</v>
      </c>
      <c r="BH43" s="405">
        <f t="shared" si="6"/>
        <v>0.31609999999999999</v>
      </c>
      <c r="BI43" s="271">
        <v>7421.54</v>
      </c>
      <c r="BJ43" s="272">
        <v>8306.9699999999993</v>
      </c>
      <c r="BK43" s="272">
        <v>7350.74</v>
      </c>
      <c r="BL43" s="273">
        <v>8305.07</v>
      </c>
      <c r="BM43" s="142">
        <v>0.99809999999999999</v>
      </c>
      <c r="BN43" s="143">
        <v>0.99809999999999999</v>
      </c>
      <c r="BO43" s="143">
        <v>0.99809999999999999</v>
      </c>
      <c r="BP43" s="144">
        <v>0.99809999999999999</v>
      </c>
      <c r="BQ43" s="92" t="s">
        <v>109</v>
      </c>
      <c r="BR43" s="415">
        <v>6604.21</v>
      </c>
      <c r="BS43" s="93" t="s">
        <v>107</v>
      </c>
      <c r="BT43" s="408">
        <v>2021.36</v>
      </c>
      <c r="BU43" s="94" t="s">
        <v>147</v>
      </c>
      <c r="BV43" s="408">
        <v>407.16</v>
      </c>
      <c r="BW43" s="511"/>
      <c r="BX43" s="489"/>
      <c r="BY43" s="489"/>
      <c r="BZ43" s="489"/>
      <c r="CA43" s="489"/>
      <c r="CB43" s="489"/>
      <c r="CC43" s="489"/>
      <c r="CD43" s="481"/>
      <c r="CE43" s="478"/>
    </row>
    <row r="44" spans="1:83" ht="75.75" thickBot="1" x14ac:dyDescent="0.3">
      <c r="A44" s="537" t="s">
        <v>65</v>
      </c>
      <c r="B44" s="299" t="s">
        <v>66</v>
      </c>
      <c r="C44" s="300" t="s">
        <v>22</v>
      </c>
      <c r="D44" s="501" t="s">
        <v>77</v>
      </c>
      <c r="E44" s="466" t="s">
        <v>80</v>
      </c>
      <c r="F44" s="468" t="s">
        <v>224</v>
      </c>
      <c r="G44" s="466" t="s">
        <v>209</v>
      </c>
      <c r="H44" s="179">
        <v>0.52600000000000002</v>
      </c>
      <c r="I44" s="180">
        <v>0.52600000000000002</v>
      </c>
      <c r="J44" s="209">
        <v>3948.95</v>
      </c>
      <c r="K44" s="210">
        <v>3695.63</v>
      </c>
      <c r="L44" s="210">
        <v>3970.64</v>
      </c>
      <c r="M44" s="211">
        <v>3704.03</v>
      </c>
      <c r="N44" s="31">
        <f t="shared" si="7"/>
        <v>6.93</v>
      </c>
      <c r="O44" s="209">
        <v>914.7</v>
      </c>
      <c r="P44" s="210">
        <v>993.12</v>
      </c>
      <c r="Q44" s="210">
        <v>933.53</v>
      </c>
      <c r="R44" s="211">
        <v>951.43</v>
      </c>
      <c r="S44" s="31">
        <f t="shared" si="8"/>
        <v>7.9</v>
      </c>
      <c r="T44" s="405">
        <f t="shared" si="9"/>
        <v>0.76839999999999997</v>
      </c>
      <c r="U44" s="405">
        <f t="shared" si="10"/>
        <v>0.73129999999999995</v>
      </c>
      <c r="V44" s="405">
        <f t="shared" si="11"/>
        <v>0.76490000000000002</v>
      </c>
      <c r="W44" s="405">
        <f t="shared" si="12"/>
        <v>0.74309999999999998</v>
      </c>
      <c r="X44" s="98">
        <v>4863.6499999999996</v>
      </c>
      <c r="Y44" s="99">
        <v>4688.75</v>
      </c>
      <c r="Z44" s="99">
        <v>4904.17</v>
      </c>
      <c r="AA44" s="100">
        <v>4655.46</v>
      </c>
      <c r="AB44" s="31">
        <f t="shared" si="13"/>
        <v>5.07</v>
      </c>
      <c r="AC44" s="209">
        <v>1826.55</v>
      </c>
      <c r="AD44" s="210">
        <v>1757</v>
      </c>
      <c r="AE44" s="210">
        <v>1826.55</v>
      </c>
      <c r="AF44" s="211">
        <v>1757</v>
      </c>
      <c r="AG44" s="31">
        <f t="shared" si="14"/>
        <v>3.81</v>
      </c>
      <c r="AH44" s="209">
        <v>2145.27</v>
      </c>
      <c r="AI44" s="210">
        <v>1946.48</v>
      </c>
      <c r="AJ44" s="210">
        <v>2145.27</v>
      </c>
      <c r="AK44" s="211">
        <v>1946.48</v>
      </c>
      <c r="AL44" s="31">
        <f t="shared" si="15"/>
        <v>9.27</v>
      </c>
      <c r="AM44" s="405">
        <f t="shared" si="16"/>
        <v>0.14860000000000001</v>
      </c>
      <c r="AN44" s="405">
        <f t="shared" si="1"/>
        <v>9.7299999999999998E-2</v>
      </c>
      <c r="AO44" s="405">
        <f t="shared" si="2"/>
        <v>0.14860000000000001</v>
      </c>
      <c r="AP44" s="405">
        <f t="shared" si="3"/>
        <v>9.7299999999999998E-2</v>
      </c>
      <c r="AQ44" s="181">
        <v>3971.82</v>
      </c>
      <c r="AR44" s="182">
        <v>3703.48</v>
      </c>
      <c r="AS44" s="182">
        <v>3971.82</v>
      </c>
      <c r="AT44" s="183">
        <v>3703.48</v>
      </c>
      <c r="AU44" s="209">
        <v>2830.77</v>
      </c>
      <c r="AV44" s="210">
        <v>2659.51</v>
      </c>
      <c r="AW44" s="210">
        <v>3008.78</v>
      </c>
      <c r="AX44" s="211">
        <v>2836.98</v>
      </c>
      <c r="AY44" s="31">
        <f t="shared" si="17"/>
        <v>11.61</v>
      </c>
      <c r="AZ44" s="209">
        <v>721.29</v>
      </c>
      <c r="BA44" s="210">
        <v>751.12</v>
      </c>
      <c r="BB44" s="210">
        <v>719.66</v>
      </c>
      <c r="BC44" s="211">
        <v>723.52</v>
      </c>
      <c r="BD44" s="31">
        <f t="shared" si="18"/>
        <v>4.1900000000000004</v>
      </c>
      <c r="BE44" s="405">
        <f t="shared" si="19"/>
        <v>0.74519999999999997</v>
      </c>
      <c r="BF44" s="405">
        <f t="shared" si="4"/>
        <v>0.71760000000000002</v>
      </c>
      <c r="BG44" s="405">
        <f t="shared" si="5"/>
        <v>0.76080000000000003</v>
      </c>
      <c r="BH44" s="405">
        <f t="shared" si="6"/>
        <v>0.745</v>
      </c>
      <c r="BI44" s="184">
        <v>3552.06</v>
      </c>
      <c r="BJ44" s="185">
        <v>3410.63</v>
      </c>
      <c r="BK44" s="185">
        <v>3728.44</v>
      </c>
      <c r="BL44" s="186">
        <v>3560.5</v>
      </c>
      <c r="BM44" s="89">
        <v>0.95009999999999994</v>
      </c>
      <c r="BN44" s="90">
        <v>2.8826999999999998</v>
      </c>
      <c r="BO44" s="90">
        <v>2.8826999999999998</v>
      </c>
      <c r="BP44" s="91">
        <v>0.95009999999999994</v>
      </c>
      <c r="BQ44" s="68" t="s">
        <v>150</v>
      </c>
      <c r="BR44" s="415">
        <v>6412.91</v>
      </c>
      <c r="BS44" s="69" t="s">
        <v>89</v>
      </c>
      <c r="BT44" s="407"/>
      <c r="BU44" s="70" t="s">
        <v>151</v>
      </c>
      <c r="BV44" s="420">
        <f>3159-213.14</f>
        <v>2945.86</v>
      </c>
      <c r="BW44" s="501">
        <v>96.78</v>
      </c>
      <c r="BX44" s="488">
        <v>144.4</v>
      </c>
      <c r="BY44" s="488">
        <v>0</v>
      </c>
      <c r="BZ44" s="488">
        <v>7.24</v>
      </c>
      <c r="CA44" s="488">
        <v>12.36</v>
      </c>
      <c r="CB44" s="488">
        <v>0</v>
      </c>
      <c r="CC44" s="488">
        <v>48.4</v>
      </c>
      <c r="CD44" s="488">
        <v>1</v>
      </c>
      <c r="CE44" s="486">
        <v>2</v>
      </c>
    </row>
    <row r="45" spans="1:83" ht="75.75" thickBot="1" x14ac:dyDescent="0.3">
      <c r="A45" s="538"/>
      <c r="B45" s="264" t="s">
        <v>67</v>
      </c>
      <c r="C45" s="260" t="s">
        <v>22</v>
      </c>
      <c r="D45" s="502"/>
      <c r="E45" s="467"/>
      <c r="F45" s="469"/>
      <c r="G45" s="467"/>
      <c r="H45" s="50">
        <v>0.52600000000000002</v>
      </c>
      <c r="I45" s="127">
        <v>0.52600000000000002</v>
      </c>
      <c r="J45" s="218">
        <v>3817.83</v>
      </c>
      <c r="K45" s="219">
        <v>3379.31</v>
      </c>
      <c r="L45" s="219">
        <v>3830.26</v>
      </c>
      <c r="M45" s="220">
        <v>3382.91</v>
      </c>
      <c r="N45" s="31">
        <f t="shared" si="7"/>
        <v>11.77</v>
      </c>
      <c r="O45" s="218">
        <v>914.7</v>
      </c>
      <c r="P45" s="219">
        <v>993.12</v>
      </c>
      <c r="Q45" s="219">
        <v>933.53</v>
      </c>
      <c r="R45" s="220">
        <v>951.43</v>
      </c>
      <c r="S45" s="31">
        <f t="shared" si="8"/>
        <v>7.9</v>
      </c>
      <c r="T45" s="405">
        <f t="shared" si="9"/>
        <v>0.76039999999999996</v>
      </c>
      <c r="U45" s="405">
        <f t="shared" si="10"/>
        <v>0.70609999999999995</v>
      </c>
      <c r="V45" s="405">
        <f t="shared" si="11"/>
        <v>0.75629999999999997</v>
      </c>
      <c r="W45" s="405">
        <f t="shared" si="12"/>
        <v>0.71879999999999999</v>
      </c>
      <c r="X45" s="55">
        <v>4732.53</v>
      </c>
      <c r="Y45" s="56">
        <v>4372.43</v>
      </c>
      <c r="Z45" s="56">
        <v>4763.79</v>
      </c>
      <c r="AA45" s="57">
        <v>4334.34</v>
      </c>
      <c r="AB45" s="31">
        <f t="shared" si="13"/>
        <v>9.01</v>
      </c>
      <c r="AC45" s="218">
        <v>1771.73</v>
      </c>
      <c r="AD45" s="219">
        <v>1690.57</v>
      </c>
      <c r="AE45" s="219">
        <v>1771.73</v>
      </c>
      <c r="AF45" s="220">
        <v>1690.57</v>
      </c>
      <c r="AG45" s="31">
        <f t="shared" si="14"/>
        <v>4.58</v>
      </c>
      <c r="AH45" s="218">
        <v>2145.27</v>
      </c>
      <c r="AI45" s="219">
        <v>1946.48</v>
      </c>
      <c r="AJ45" s="219">
        <v>2145.27</v>
      </c>
      <c r="AK45" s="220">
        <v>1946.48</v>
      </c>
      <c r="AL45" s="31">
        <f t="shared" si="15"/>
        <v>9.27</v>
      </c>
      <c r="AM45" s="405">
        <f t="shared" si="16"/>
        <v>0.1741</v>
      </c>
      <c r="AN45" s="405">
        <f t="shared" si="1"/>
        <v>0.13150000000000001</v>
      </c>
      <c r="AO45" s="405">
        <f t="shared" si="2"/>
        <v>0.1741</v>
      </c>
      <c r="AP45" s="405">
        <f t="shared" si="3"/>
        <v>0.13150000000000001</v>
      </c>
      <c r="AQ45" s="59">
        <v>3917</v>
      </c>
      <c r="AR45" s="60">
        <v>4732.53</v>
      </c>
      <c r="AS45" s="60">
        <v>3917</v>
      </c>
      <c r="AT45" s="133">
        <v>4732.53</v>
      </c>
      <c r="AU45" s="218">
        <v>2932.8</v>
      </c>
      <c r="AV45" s="219">
        <v>2794.67</v>
      </c>
      <c r="AW45" s="219">
        <v>3140.76</v>
      </c>
      <c r="AX45" s="220">
        <v>2892.76</v>
      </c>
      <c r="AY45" s="31">
        <f t="shared" si="17"/>
        <v>11.02</v>
      </c>
      <c r="AZ45" s="218">
        <v>721.29</v>
      </c>
      <c r="BA45" s="219">
        <v>751.12</v>
      </c>
      <c r="BB45" s="219">
        <v>719.66</v>
      </c>
      <c r="BC45" s="220">
        <v>723.52</v>
      </c>
      <c r="BD45" s="31">
        <f t="shared" si="18"/>
        <v>4.1900000000000004</v>
      </c>
      <c r="BE45" s="405">
        <f t="shared" si="19"/>
        <v>0.75409999999999999</v>
      </c>
      <c r="BF45" s="405">
        <f t="shared" si="4"/>
        <v>0.73119999999999996</v>
      </c>
      <c r="BG45" s="405">
        <f t="shared" si="5"/>
        <v>0.77090000000000003</v>
      </c>
      <c r="BH45" s="405">
        <f t="shared" si="6"/>
        <v>0.74990000000000001</v>
      </c>
      <c r="BI45" s="62">
        <v>3654.09</v>
      </c>
      <c r="BJ45" s="63">
        <v>3545.79</v>
      </c>
      <c r="BK45" s="63">
        <v>3860.42</v>
      </c>
      <c r="BL45" s="64">
        <v>3616.28</v>
      </c>
      <c r="BM45" s="89">
        <v>0.95009999999999994</v>
      </c>
      <c r="BN45" s="90">
        <v>2.8826999999999998</v>
      </c>
      <c r="BO45" s="90">
        <v>2.8826999999999998</v>
      </c>
      <c r="BP45" s="91">
        <v>2.8826999999999998</v>
      </c>
      <c r="BQ45" s="68" t="s">
        <v>153</v>
      </c>
      <c r="BR45" s="415">
        <v>4635.7700000000004</v>
      </c>
      <c r="BS45" s="69" t="s">
        <v>89</v>
      </c>
      <c r="BT45" s="407"/>
      <c r="BU45" s="70" t="s">
        <v>151</v>
      </c>
      <c r="BV45" s="420">
        <f>3159-213.14</f>
        <v>2945.86</v>
      </c>
      <c r="BW45" s="502"/>
      <c r="BX45" s="491"/>
      <c r="BY45" s="491"/>
      <c r="BZ45" s="491"/>
      <c r="CA45" s="491"/>
      <c r="CB45" s="491"/>
      <c r="CC45" s="491"/>
      <c r="CD45" s="491"/>
      <c r="CE45" s="490"/>
    </row>
    <row r="46" spans="1:83" ht="75.75" thickBot="1" x14ac:dyDescent="0.3">
      <c r="A46" s="539"/>
      <c r="B46" s="301" t="s">
        <v>68</v>
      </c>
      <c r="C46" s="302" t="s">
        <v>22</v>
      </c>
      <c r="D46" s="511"/>
      <c r="E46" s="471"/>
      <c r="F46" s="470"/>
      <c r="G46" s="471"/>
      <c r="H46" s="241">
        <v>0.52600000000000002</v>
      </c>
      <c r="I46" s="242">
        <v>0.52600000000000002</v>
      </c>
      <c r="J46" s="229">
        <v>3487.23</v>
      </c>
      <c r="K46" s="230">
        <v>3231.36</v>
      </c>
      <c r="L46" s="230">
        <v>3499.35</v>
      </c>
      <c r="M46" s="231">
        <v>3234.65</v>
      </c>
      <c r="N46" s="31">
        <f t="shared" si="7"/>
        <v>7.66</v>
      </c>
      <c r="O46" s="229">
        <v>914.7</v>
      </c>
      <c r="P46" s="230">
        <v>993.12</v>
      </c>
      <c r="Q46" s="230">
        <v>933.53</v>
      </c>
      <c r="R46" s="231">
        <v>951.43</v>
      </c>
      <c r="S46" s="31">
        <f t="shared" si="8"/>
        <v>7.9</v>
      </c>
      <c r="T46" s="405">
        <f t="shared" si="9"/>
        <v>0.73770000000000002</v>
      </c>
      <c r="U46" s="405">
        <f t="shared" si="10"/>
        <v>0.69269999999999998</v>
      </c>
      <c r="V46" s="405">
        <f t="shared" si="11"/>
        <v>0.73319999999999996</v>
      </c>
      <c r="W46" s="405">
        <f t="shared" si="12"/>
        <v>0.70589999999999997</v>
      </c>
      <c r="X46" s="76">
        <v>4401.93</v>
      </c>
      <c r="Y46" s="77">
        <v>4224.4799999999996</v>
      </c>
      <c r="Z46" s="77">
        <v>4432.88</v>
      </c>
      <c r="AA46" s="78">
        <v>4186.08</v>
      </c>
      <c r="AB46" s="31">
        <f t="shared" si="13"/>
        <v>5.57</v>
      </c>
      <c r="AC46" s="229">
        <v>1668.75</v>
      </c>
      <c r="AD46" s="230">
        <v>1614.1</v>
      </c>
      <c r="AE46" s="230">
        <v>1668.75</v>
      </c>
      <c r="AF46" s="231">
        <v>1614.1</v>
      </c>
      <c r="AG46" s="31">
        <f t="shared" si="14"/>
        <v>3.27</v>
      </c>
      <c r="AH46" s="229">
        <v>2145.27</v>
      </c>
      <c r="AI46" s="230">
        <v>1946.48</v>
      </c>
      <c r="AJ46" s="230">
        <v>2145.27</v>
      </c>
      <c r="AK46" s="231">
        <v>1946.48</v>
      </c>
      <c r="AL46" s="31">
        <f t="shared" si="15"/>
        <v>9.27</v>
      </c>
      <c r="AM46" s="405">
        <f t="shared" si="16"/>
        <v>0.22209999999999999</v>
      </c>
      <c r="AN46" s="405">
        <f t="shared" si="1"/>
        <v>0.17080000000000001</v>
      </c>
      <c r="AO46" s="405">
        <f t="shared" si="2"/>
        <v>0.22209999999999999</v>
      </c>
      <c r="AP46" s="405">
        <f t="shared" si="3"/>
        <v>0.17080000000000001</v>
      </c>
      <c r="AQ46" s="80">
        <v>3814.02</v>
      </c>
      <c r="AR46" s="81">
        <v>3560.58</v>
      </c>
      <c r="AS46" s="81">
        <v>3814.02</v>
      </c>
      <c r="AT46" s="115">
        <v>3560.58</v>
      </c>
      <c r="AU46" s="229">
        <v>2700.85</v>
      </c>
      <c r="AV46" s="230">
        <v>2644.65</v>
      </c>
      <c r="AW46" s="230">
        <v>2908.49</v>
      </c>
      <c r="AX46" s="231">
        <v>2742.43</v>
      </c>
      <c r="AY46" s="31">
        <f t="shared" si="17"/>
        <v>9.07</v>
      </c>
      <c r="AZ46" s="229">
        <v>721.29</v>
      </c>
      <c r="BA46" s="230">
        <v>751.12</v>
      </c>
      <c r="BB46" s="230">
        <v>719.66</v>
      </c>
      <c r="BC46" s="231">
        <v>723.52</v>
      </c>
      <c r="BD46" s="31">
        <f t="shared" si="18"/>
        <v>4.1900000000000004</v>
      </c>
      <c r="BE46" s="405">
        <f t="shared" si="19"/>
        <v>0.7329</v>
      </c>
      <c r="BF46" s="405">
        <f t="shared" si="4"/>
        <v>0.71599999999999997</v>
      </c>
      <c r="BG46" s="405">
        <f t="shared" si="5"/>
        <v>0.75260000000000005</v>
      </c>
      <c r="BH46" s="405">
        <f t="shared" si="6"/>
        <v>0.73619999999999997</v>
      </c>
      <c r="BI46" s="223">
        <v>3422.14</v>
      </c>
      <c r="BJ46" s="224">
        <v>3395.77</v>
      </c>
      <c r="BK46" s="224">
        <v>3628.15</v>
      </c>
      <c r="BL46" s="225">
        <v>3465.95</v>
      </c>
      <c r="BM46" s="118">
        <v>0.95009999999999994</v>
      </c>
      <c r="BN46" s="119">
        <v>2.8826999999999998</v>
      </c>
      <c r="BO46" s="119">
        <v>2.8826999999999998</v>
      </c>
      <c r="BP46" s="226">
        <v>2.8826999999999998</v>
      </c>
      <c r="BQ46" s="92" t="s">
        <v>153</v>
      </c>
      <c r="BR46" s="415">
        <v>4635.7700000000004</v>
      </c>
      <c r="BS46" s="93" t="s">
        <v>89</v>
      </c>
      <c r="BT46" s="408"/>
      <c r="BU46" s="94" t="s">
        <v>151</v>
      </c>
      <c r="BV46" s="420">
        <f>3159-213.14</f>
        <v>2945.86</v>
      </c>
      <c r="BW46" s="511"/>
      <c r="BX46" s="489"/>
      <c r="BY46" s="489"/>
      <c r="BZ46" s="489"/>
      <c r="CA46" s="489"/>
      <c r="CB46" s="489"/>
      <c r="CC46" s="489"/>
      <c r="CD46" s="489"/>
      <c r="CE46" s="487"/>
    </row>
  </sheetData>
  <mergeCells count="211">
    <mergeCell ref="BM1:BP2"/>
    <mergeCell ref="F28:F32"/>
    <mergeCell ref="G28:G32"/>
    <mergeCell ref="F33:F34"/>
    <mergeCell ref="G33:G34"/>
    <mergeCell ref="F35:F39"/>
    <mergeCell ref="G35:G39"/>
    <mergeCell ref="F40:F43"/>
    <mergeCell ref="G40:G43"/>
    <mergeCell ref="AB2:AB3"/>
    <mergeCell ref="J2:M2"/>
    <mergeCell ref="N2:N3"/>
    <mergeCell ref="O2:R2"/>
    <mergeCell ref="S2:S3"/>
    <mergeCell ref="AC2:AF2"/>
    <mergeCell ref="AG2:AG3"/>
    <mergeCell ref="AH2:AK2"/>
    <mergeCell ref="AL2:AL3"/>
    <mergeCell ref="AU2:AX2"/>
    <mergeCell ref="AY2:AY3"/>
    <mergeCell ref="AZ2:BC2"/>
    <mergeCell ref="BD2:BD3"/>
    <mergeCell ref="T2:W2"/>
    <mergeCell ref="AM2:AP2"/>
    <mergeCell ref="F44:F46"/>
    <mergeCell ref="G44:G46"/>
    <mergeCell ref="F13:F14"/>
    <mergeCell ref="G13:G14"/>
    <mergeCell ref="F15:F16"/>
    <mergeCell ref="G15:G16"/>
    <mergeCell ref="F17:F18"/>
    <mergeCell ref="G17:G18"/>
    <mergeCell ref="F20:F23"/>
    <mergeCell ref="G20:G23"/>
    <mergeCell ref="F24:F27"/>
    <mergeCell ref="G24:G27"/>
    <mergeCell ref="BY20:BY23"/>
    <mergeCell ref="BX20:BX23"/>
    <mergeCell ref="BW20:BW23"/>
    <mergeCell ref="BW15:BW16"/>
    <mergeCell ref="CB17:CB18"/>
    <mergeCell ref="CA17:CA18"/>
    <mergeCell ref="BZ17:BZ18"/>
    <mergeCell ref="BY17:BY18"/>
    <mergeCell ref="BX17:BX18"/>
    <mergeCell ref="BW17:BW18"/>
    <mergeCell ref="CB15:CB16"/>
    <mergeCell ref="CA15:CA16"/>
    <mergeCell ref="BZ15:BZ16"/>
    <mergeCell ref="BY15:BY16"/>
    <mergeCell ref="BX15:BX16"/>
    <mergeCell ref="BW40:BW43"/>
    <mergeCell ref="CB44:CB46"/>
    <mergeCell ref="CA44:CA46"/>
    <mergeCell ref="BZ44:BZ46"/>
    <mergeCell ref="BY44:BY46"/>
    <mergeCell ref="BX44:BX46"/>
    <mergeCell ref="BW44:BW46"/>
    <mergeCell ref="CB40:CB43"/>
    <mergeCell ref="CA40:CA43"/>
    <mergeCell ref="BZ40:BZ43"/>
    <mergeCell ref="BY40:BY43"/>
    <mergeCell ref="BX40:BX43"/>
    <mergeCell ref="BX33:BX34"/>
    <mergeCell ref="BW33:BW34"/>
    <mergeCell ref="CB35:CB39"/>
    <mergeCell ref="CA35:CA39"/>
    <mergeCell ref="BZ35:BZ39"/>
    <mergeCell ref="BY35:BY39"/>
    <mergeCell ref="BX35:BX39"/>
    <mergeCell ref="BW35:BW39"/>
    <mergeCell ref="CB28:CB32"/>
    <mergeCell ref="CA28:CA32"/>
    <mergeCell ref="BZ28:BZ32"/>
    <mergeCell ref="BY28:BY32"/>
    <mergeCell ref="CB33:CB34"/>
    <mergeCell ref="CA33:CA34"/>
    <mergeCell ref="BZ33:BZ34"/>
    <mergeCell ref="BY33:BY34"/>
    <mergeCell ref="BQ1:BU1"/>
    <mergeCell ref="BQ2:BS2"/>
    <mergeCell ref="BW4:BW6"/>
    <mergeCell ref="CB7:CB8"/>
    <mergeCell ref="CA7:CA8"/>
    <mergeCell ref="BZ7:BZ8"/>
    <mergeCell ref="BY7:BY8"/>
    <mergeCell ref="BX7:BX8"/>
    <mergeCell ref="BW7:BW8"/>
    <mergeCell ref="CB4:CB6"/>
    <mergeCell ref="CA4:CA6"/>
    <mergeCell ref="BZ4:BZ6"/>
    <mergeCell ref="BY4:BY6"/>
    <mergeCell ref="BX4:BX6"/>
    <mergeCell ref="BW1:CE2"/>
    <mergeCell ref="CE4:CE6"/>
    <mergeCell ref="CD4:CD6"/>
    <mergeCell ref="CC4:CC6"/>
    <mergeCell ref="CE7:CE8"/>
    <mergeCell ref="CD7:CD8"/>
    <mergeCell ref="CC7:CC8"/>
    <mergeCell ref="BW24:BW27"/>
    <mergeCell ref="BW28:BW32"/>
    <mergeCell ref="BX28:BX32"/>
    <mergeCell ref="CB24:CB27"/>
    <mergeCell ref="CA24:CA27"/>
    <mergeCell ref="BZ24:BZ27"/>
    <mergeCell ref="BY24:BY27"/>
    <mergeCell ref="BX24:BX27"/>
    <mergeCell ref="BI2:BL2"/>
    <mergeCell ref="BW9:BW12"/>
    <mergeCell ref="CB13:CB14"/>
    <mergeCell ref="CA13:CA14"/>
    <mergeCell ref="BZ13:BZ14"/>
    <mergeCell ref="BY13:BY14"/>
    <mergeCell ref="BX13:BX14"/>
    <mergeCell ref="BW13:BW14"/>
    <mergeCell ref="CB9:CB12"/>
    <mergeCell ref="CA9:CA12"/>
    <mergeCell ref="BZ9:BZ12"/>
    <mergeCell ref="BY9:BY12"/>
    <mergeCell ref="BX9:BX12"/>
    <mergeCell ref="CB20:CB23"/>
    <mergeCell ref="CA20:CA23"/>
    <mergeCell ref="BZ20:BZ23"/>
    <mergeCell ref="A1:B2"/>
    <mergeCell ref="C1:C3"/>
    <mergeCell ref="D1:E2"/>
    <mergeCell ref="H1:I2"/>
    <mergeCell ref="X1:BL1"/>
    <mergeCell ref="A9:A12"/>
    <mergeCell ref="A7:A8"/>
    <mergeCell ref="A4:A6"/>
    <mergeCell ref="X2:AA2"/>
    <mergeCell ref="AQ2:AT2"/>
    <mergeCell ref="D4:D6"/>
    <mergeCell ref="E4:E6"/>
    <mergeCell ref="D7:D8"/>
    <mergeCell ref="E7:E8"/>
    <mergeCell ref="D9:D12"/>
    <mergeCell ref="E9:E12"/>
    <mergeCell ref="F1:G2"/>
    <mergeCell ref="F4:F6"/>
    <mergeCell ref="G4:G6"/>
    <mergeCell ref="F7:F8"/>
    <mergeCell ref="G7:G8"/>
    <mergeCell ref="F9:F12"/>
    <mergeCell ref="G9:G12"/>
    <mergeCell ref="BE2:BH2"/>
    <mergeCell ref="D20:D23"/>
    <mergeCell ref="E20:E23"/>
    <mergeCell ref="A20:A23"/>
    <mergeCell ref="A24:A27"/>
    <mergeCell ref="A13:A14"/>
    <mergeCell ref="D13:D14"/>
    <mergeCell ref="E13:E14"/>
    <mergeCell ref="D24:D27"/>
    <mergeCell ref="E24:E27"/>
    <mergeCell ref="A15:A16"/>
    <mergeCell ref="D15:D16"/>
    <mergeCell ref="E15:E16"/>
    <mergeCell ref="A17:A18"/>
    <mergeCell ref="D17:D18"/>
    <mergeCell ref="E17:E18"/>
    <mergeCell ref="A44:A46"/>
    <mergeCell ref="A40:A43"/>
    <mergeCell ref="D40:D43"/>
    <mergeCell ref="E40:E43"/>
    <mergeCell ref="D44:D46"/>
    <mergeCell ref="E44:E46"/>
    <mergeCell ref="A28:A32"/>
    <mergeCell ref="D28:D32"/>
    <mergeCell ref="E28:E32"/>
    <mergeCell ref="A35:A39"/>
    <mergeCell ref="D35:D39"/>
    <mergeCell ref="E35:E39"/>
    <mergeCell ref="A33:A34"/>
    <mergeCell ref="D33:D34"/>
    <mergeCell ref="E33:E34"/>
    <mergeCell ref="CE9:CE12"/>
    <mergeCell ref="CD9:CD12"/>
    <mergeCell ref="CC9:CC12"/>
    <mergeCell ref="CE17:CE18"/>
    <mergeCell ref="CC17:CC18"/>
    <mergeCell ref="CE15:CE16"/>
    <mergeCell ref="CD15:CD16"/>
    <mergeCell ref="CC15:CC16"/>
    <mergeCell ref="CE13:CE14"/>
    <mergeCell ref="CD13:CD14"/>
    <mergeCell ref="CC13:CC14"/>
    <mergeCell ref="CD17:CD18"/>
    <mergeCell ref="CE20:CE23"/>
    <mergeCell ref="CD20:CD23"/>
    <mergeCell ref="CC20:CC23"/>
    <mergeCell ref="CE24:CE27"/>
    <mergeCell ref="CD24:CD27"/>
    <mergeCell ref="CC24:CC27"/>
    <mergeCell ref="CE28:CE32"/>
    <mergeCell ref="CD28:CD32"/>
    <mergeCell ref="CC28:CC32"/>
    <mergeCell ref="CE44:CE46"/>
    <mergeCell ref="CD44:CD46"/>
    <mergeCell ref="CC44:CC46"/>
    <mergeCell ref="CE33:CE34"/>
    <mergeCell ref="CD33:CD34"/>
    <mergeCell ref="CC33:CC34"/>
    <mergeCell ref="CE40:CE43"/>
    <mergeCell ref="CD40:CD43"/>
    <mergeCell ref="CC40:CC43"/>
    <mergeCell ref="CE35:CE39"/>
    <mergeCell ref="CD35:CD39"/>
    <mergeCell ref="CC35:CC39"/>
  </mergeCells>
  <conditionalFormatting sqref="X4:X8 X13:X46">
    <cfRule type="expression" dxfId="31" priority="12">
      <formula>MIN(X4:AA4)=X4</formula>
    </cfRule>
    <cfRule type="expression" dxfId="30" priority="16">
      <formula>MAX(X4:AA4)=X4</formula>
    </cfRule>
  </conditionalFormatting>
  <conditionalFormatting sqref="Y4:Y8 Y13:Y46">
    <cfRule type="expression" dxfId="29" priority="11">
      <formula>MIN(X4:AA4)=Y4</formula>
    </cfRule>
    <cfRule type="expression" dxfId="28" priority="15">
      <formula>MAX(X4:AA4)=Y4</formula>
    </cfRule>
  </conditionalFormatting>
  <conditionalFormatting sqref="Z4:Z8 Z13:Z46">
    <cfRule type="expression" dxfId="27" priority="10">
      <formula>MIN(X4:AA4)=Z4</formula>
    </cfRule>
    <cfRule type="expression" dxfId="26" priority="14">
      <formula>MAX(X4:AA4)=Z4</formula>
    </cfRule>
  </conditionalFormatting>
  <conditionalFormatting sqref="AA4:AA8 AA13:AA46">
    <cfRule type="expression" dxfId="25" priority="9">
      <formula>MIN(X4:AA4)=AA4</formula>
    </cfRule>
    <cfRule type="expression" dxfId="24" priority="13">
      <formula>MAX(X4:AA4)=AA4</formula>
    </cfRule>
  </conditionalFormatting>
  <conditionalFormatting sqref="X9:X12">
    <cfRule type="expression" dxfId="23" priority="4">
      <formula>MIN(X9:AA9)=X9</formula>
    </cfRule>
    <cfRule type="expression" dxfId="22" priority="8">
      <formula>MAX(X9:AA9)=X9</formula>
    </cfRule>
  </conditionalFormatting>
  <conditionalFormatting sqref="Y9:Y12">
    <cfRule type="expression" dxfId="21" priority="3">
      <formula>MIN(X9:AA9)=Y9</formula>
    </cfRule>
    <cfRule type="expression" dxfId="20" priority="7">
      <formula>MAX(X9:AA9)=Y9</formula>
    </cfRule>
  </conditionalFormatting>
  <conditionalFormatting sqref="Z9:Z12">
    <cfRule type="expression" dxfId="19" priority="2">
      <formula>MIN(X9:AA9)=Z9</formula>
    </cfRule>
    <cfRule type="expression" dxfId="18" priority="6">
      <formula>MAX(X9:AA9)=Z9</formula>
    </cfRule>
  </conditionalFormatting>
  <conditionalFormatting sqref="AA9:AA12">
    <cfRule type="expression" dxfId="17" priority="1">
      <formula>MIN(X9:AA9)=AA9</formula>
    </cfRule>
    <cfRule type="expression" dxfId="16" priority="5">
      <formula>MAX(X9:AA9)=AA9</formula>
    </cfRule>
  </conditionalFormatting>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dimension ref="A3:CF75"/>
  <sheetViews>
    <sheetView tabSelected="1" zoomScale="10" zoomScaleNormal="10" workbookViewId="0">
      <pane xSplit="4" ySplit="10" topLeftCell="O11" activePane="bottomRight" state="frozen"/>
      <selection activeCell="BQ50" sqref="BQ50"/>
      <selection pane="topRight" activeCell="BQ50" sqref="BQ50"/>
      <selection pane="bottomLeft" activeCell="BQ50" sqref="BQ50"/>
      <selection pane="bottomRight" activeCell="A6" sqref="A6:CF6"/>
    </sheetView>
  </sheetViews>
  <sheetFormatPr baseColWidth="10" defaultColWidth="11.42578125" defaultRowHeight="15" x14ac:dyDescent="0.25"/>
  <cols>
    <col min="1" max="2" width="18.5703125" style="243" customWidth="1"/>
    <col min="3" max="3" width="8.5703125" style="243" customWidth="1"/>
    <col min="4" max="4" width="10.7109375" style="243" customWidth="1"/>
    <col min="5" max="5" width="15.42578125" style="243" bestFit="1" customWidth="1"/>
    <col min="6" max="6" width="24.140625" style="243" customWidth="1"/>
    <col min="7" max="7" width="25.28515625" style="243" customWidth="1"/>
    <col min="8" max="8" width="24.140625" style="243" customWidth="1"/>
    <col min="9" max="9" width="6.42578125" style="243" customWidth="1"/>
    <col min="10" max="10" width="8.5703125" style="243" bestFit="1" customWidth="1"/>
    <col min="11" max="14" width="12.140625" style="212" customWidth="1"/>
    <col min="15" max="15" width="10.85546875" style="212" customWidth="1"/>
    <col min="16" max="19" width="12.140625" style="212" customWidth="1"/>
    <col min="20" max="20" width="10.85546875" style="212" customWidth="1"/>
    <col min="21" max="24" width="11.85546875" style="212" customWidth="1"/>
    <col min="25" max="28" width="10.5703125" style="243" bestFit="1" customWidth="1"/>
    <col min="29" max="29" width="10.85546875" style="396" customWidth="1"/>
    <col min="30" max="33" width="12.140625" style="212" customWidth="1"/>
    <col min="34" max="34" width="10.85546875" style="212" customWidth="1"/>
    <col min="35" max="38" width="12.140625" style="212" customWidth="1"/>
    <col min="39" max="39" width="10.85546875" style="212" customWidth="1"/>
    <col min="40" max="43" width="14.140625" style="212" customWidth="1"/>
    <col min="44" max="47" width="9" style="243" customWidth="1"/>
    <col min="48" max="51" width="9" style="212" customWidth="1"/>
    <col min="52" max="52" width="11.85546875" style="212" customWidth="1"/>
    <col min="53" max="56" width="9" style="212" customWidth="1"/>
    <col min="57" max="57" width="10.85546875" style="212" customWidth="1"/>
    <col min="58" max="61" width="14.140625" style="212" customWidth="1"/>
    <col min="62" max="63" width="9" style="243" bestFit="1" customWidth="1"/>
    <col min="64" max="64" width="9.5703125" style="243" bestFit="1" customWidth="1"/>
    <col min="65" max="65" width="9" style="243" bestFit="1" customWidth="1"/>
    <col min="66" max="69" width="9" style="243" customWidth="1"/>
    <col min="70" max="70" width="35.7109375" style="243" customWidth="1"/>
    <col min="71" max="71" width="21.28515625" style="413" customWidth="1"/>
    <col min="72" max="72" width="35.7109375" style="243" customWidth="1"/>
    <col min="73" max="73" width="21" style="413" customWidth="1"/>
    <col min="74" max="74" width="35.7109375" style="243" customWidth="1"/>
    <col min="75" max="75" width="20.5703125" style="413" customWidth="1"/>
    <col min="76" max="81" width="11.42578125" style="243"/>
    <col min="82" max="82" width="15" style="243" customWidth="1"/>
    <col min="83" max="83" width="12.42578125" style="243" customWidth="1"/>
    <col min="84" max="84" width="11" style="243" customWidth="1"/>
    <col min="85" max="16384" width="11.42578125" style="243"/>
  </cols>
  <sheetData>
    <row r="3" spans="1:84" x14ac:dyDescent="0.25">
      <c r="E3"/>
    </row>
    <row r="6" spans="1:84" ht="32.25" x14ac:dyDescent="0.25">
      <c r="A6" s="613" t="s">
        <v>275</v>
      </c>
      <c r="B6" s="613"/>
      <c r="C6" s="613"/>
      <c r="D6" s="613"/>
      <c r="E6" s="613"/>
      <c r="F6" s="613"/>
      <c r="G6" s="613"/>
      <c r="H6" s="613"/>
      <c r="I6" s="613"/>
      <c r="J6" s="613"/>
      <c r="K6" s="613"/>
      <c r="L6" s="613"/>
      <c r="M6" s="613"/>
      <c r="N6" s="613"/>
      <c r="O6" s="613"/>
      <c r="P6" s="613"/>
      <c r="Q6" s="613"/>
      <c r="R6" s="613"/>
      <c r="S6" s="613"/>
      <c r="T6" s="613"/>
      <c r="U6" s="613"/>
      <c r="V6" s="613"/>
      <c r="W6" s="613"/>
      <c r="X6" s="613"/>
      <c r="Y6" s="613"/>
      <c r="Z6" s="613"/>
      <c r="AA6" s="613"/>
      <c r="AB6" s="613"/>
      <c r="AC6" s="613"/>
      <c r="AD6" s="613"/>
      <c r="AE6" s="613"/>
      <c r="AF6" s="613"/>
      <c r="AG6" s="613"/>
      <c r="AH6" s="613"/>
      <c r="AI6" s="613"/>
      <c r="AJ6" s="613"/>
      <c r="AK6" s="613"/>
      <c r="AL6" s="613"/>
      <c r="AM6" s="613"/>
      <c r="AN6" s="613"/>
      <c r="AO6" s="613"/>
      <c r="AP6" s="613"/>
      <c r="AQ6" s="613"/>
      <c r="AR6" s="613"/>
      <c r="AS6" s="613"/>
      <c r="AT6" s="613"/>
      <c r="AU6" s="613"/>
      <c r="AV6" s="613"/>
      <c r="AW6" s="613"/>
      <c r="AX6" s="613"/>
      <c r="AY6" s="613"/>
      <c r="AZ6" s="613"/>
      <c r="BA6" s="613"/>
      <c r="BB6" s="613"/>
      <c r="BC6" s="613"/>
      <c r="BD6" s="613"/>
      <c r="BE6" s="613"/>
      <c r="BF6" s="613"/>
      <c r="BG6" s="613"/>
      <c r="BH6" s="613"/>
      <c r="BI6" s="613"/>
      <c r="BJ6" s="613"/>
      <c r="BK6" s="613"/>
      <c r="BL6" s="613"/>
      <c r="BM6" s="613"/>
      <c r="BN6" s="613"/>
      <c r="BO6" s="613"/>
      <c r="BP6" s="613"/>
      <c r="BQ6" s="613"/>
      <c r="BR6" s="613"/>
      <c r="BS6" s="613"/>
      <c r="BT6" s="613"/>
      <c r="BU6" s="613"/>
      <c r="BV6" s="613"/>
      <c r="BW6" s="613"/>
      <c r="BX6" s="613"/>
      <c r="BY6" s="613"/>
      <c r="BZ6" s="613"/>
      <c r="CA6" s="613"/>
      <c r="CB6" s="613"/>
      <c r="CC6" s="613"/>
      <c r="CD6" s="613"/>
      <c r="CE6" s="613"/>
      <c r="CF6" s="613"/>
    </row>
    <row r="7" spans="1:84" ht="15.75" thickBot="1" x14ac:dyDescent="0.3"/>
    <row r="8" spans="1:84" x14ac:dyDescent="0.25">
      <c r="A8" s="540" t="s">
        <v>0</v>
      </c>
      <c r="B8" s="544"/>
      <c r="C8" s="515" t="s">
        <v>39</v>
      </c>
      <c r="D8" s="528" t="s">
        <v>70</v>
      </c>
      <c r="E8" s="540" t="s">
        <v>1</v>
      </c>
      <c r="F8" s="544"/>
      <c r="G8" s="557" t="s">
        <v>210</v>
      </c>
      <c r="H8" s="551"/>
      <c r="I8" s="557" t="s">
        <v>94</v>
      </c>
      <c r="J8" s="551"/>
      <c r="K8" s="1"/>
      <c r="L8" s="1"/>
      <c r="M8" s="1"/>
      <c r="N8" s="1"/>
      <c r="O8" s="1"/>
      <c r="P8" s="1"/>
      <c r="Q8" s="1"/>
      <c r="R8" s="1"/>
      <c r="S8" s="1"/>
      <c r="T8" s="1"/>
      <c r="U8" s="1"/>
      <c r="V8" s="1"/>
      <c r="W8" s="1"/>
      <c r="X8" s="1"/>
      <c r="Y8" s="540" t="s">
        <v>6</v>
      </c>
      <c r="Z8" s="542"/>
      <c r="AA8" s="542"/>
      <c r="AB8" s="542"/>
      <c r="AC8" s="542"/>
      <c r="AD8" s="542"/>
      <c r="AE8" s="542"/>
      <c r="AF8" s="542"/>
      <c r="AG8" s="542"/>
      <c r="AH8" s="542"/>
      <c r="AI8" s="542"/>
      <c r="AJ8" s="542"/>
      <c r="AK8" s="542"/>
      <c r="AL8" s="542"/>
      <c r="AM8" s="542"/>
      <c r="AN8" s="542"/>
      <c r="AO8" s="542"/>
      <c r="AP8" s="542"/>
      <c r="AQ8" s="542"/>
      <c r="AR8" s="542"/>
      <c r="AS8" s="542"/>
      <c r="AT8" s="542"/>
      <c r="AU8" s="542"/>
      <c r="AV8" s="542"/>
      <c r="AW8" s="542"/>
      <c r="AX8" s="542"/>
      <c r="AY8" s="542"/>
      <c r="AZ8" s="542"/>
      <c r="BA8" s="542"/>
      <c r="BB8" s="542"/>
      <c r="BC8" s="542"/>
      <c r="BD8" s="542"/>
      <c r="BE8" s="542"/>
      <c r="BF8" s="542"/>
      <c r="BG8" s="542"/>
      <c r="BH8" s="542"/>
      <c r="BI8" s="542"/>
      <c r="BJ8" s="542"/>
      <c r="BK8" s="542"/>
      <c r="BL8" s="542"/>
      <c r="BM8" s="543"/>
      <c r="BN8" s="482" t="s">
        <v>226</v>
      </c>
      <c r="BO8" s="483"/>
      <c r="BP8" s="483"/>
      <c r="BQ8" s="476"/>
      <c r="BR8" s="540" t="s">
        <v>95</v>
      </c>
      <c r="BS8" s="541"/>
      <c r="BT8" s="542"/>
      <c r="BU8" s="543"/>
      <c r="BV8" s="544"/>
      <c r="BW8" s="419"/>
      <c r="BX8" s="557" t="s">
        <v>201</v>
      </c>
      <c r="BY8" s="500"/>
      <c r="BZ8" s="500"/>
      <c r="CA8" s="500"/>
      <c r="CB8" s="500"/>
      <c r="CC8" s="500"/>
      <c r="CD8" s="500"/>
      <c r="CE8" s="500"/>
      <c r="CF8" s="551"/>
    </row>
    <row r="9" spans="1:84" ht="27" customHeight="1" x14ac:dyDescent="0.25">
      <c r="A9" s="545"/>
      <c r="B9" s="561"/>
      <c r="C9" s="516"/>
      <c r="D9" s="529"/>
      <c r="E9" s="545"/>
      <c r="F9" s="561"/>
      <c r="G9" s="558"/>
      <c r="H9" s="560"/>
      <c r="I9" s="558"/>
      <c r="J9" s="560"/>
      <c r="K9" s="506" t="s">
        <v>227</v>
      </c>
      <c r="L9" s="507"/>
      <c r="M9" s="507"/>
      <c r="N9" s="508"/>
      <c r="O9" s="504" t="s">
        <v>96</v>
      </c>
      <c r="P9" s="506" t="s">
        <v>228</v>
      </c>
      <c r="Q9" s="507"/>
      <c r="R9" s="507"/>
      <c r="S9" s="508"/>
      <c r="T9" s="504" t="s">
        <v>96</v>
      </c>
      <c r="U9" s="506" t="s">
        <v>238</v>
      </c>
      <c r="V9" s="507"/>
      <c r="W9" s="507"/>
      <c r="X9" s="508"/>
      <c r="Y9" s="562" t="s">
        <v>233</v>
      </c>
      <c r="Z9" s="563"/>
      <c r="AA9" s="563"/>
      <c r="AB9" s="565"/>
      <c r="AC9" s="504" t="s">
        <v>96</v>
      </c>
      <c r="AD9" s="506" t="s">
        <v>229</v>
      </c>
      <c r="AE9" s="507"/>
      <c r="AF9" s="507"/>
      <c r="AG9" s="508"/>
      <c r="AH9" s="504" t="s">
        <v>96</v>
      </c>
      <c r="AI9" s="506" t="s">
        <v>230</v>
      </c>
      <c r="AJ9" s="507"/>
      <c r="AK9" s="507"/>
      <c r="AL9" s="508"/>
      <c r="AM9" s="504" t="s">
        <v>96</v>
      </c>
      <c r="AN9" s="506" t="s">
        <v>239</v>
      </c>
      <c r="AO9" s="507"/>
      <c r="AP9" s="507"/>
      <c r="AQ9" s="508"/>
      <c r="AR9" s="525" t="s">
        <v>234</v>
      </c>
      <c r="AS9" s="526"/>
      <c r="AT9" s="526"/>
      <c r="AU9" s="527"/>
      <c r="AV9" s="530" t="s">
        <v>231</v>
      </c>
      <c r="AW9" s="531"/>
      <c r="AX9" s="531"/>
      <c r="AY9" s="532"/>
      <c r="AZ9" s="504" t="s">
        <v>96</v>
      </c>
      <c r="BA9" s="530" t="s">
        <v>232</v>
      </c>
      <c r="BB9" s="531"/>
      <c r="BC9" s="531"/>
      <c r="BD9" s="532"/>
      <c r="BE9" s="504" t="s">
        <v>96</v>
      </c>
      <c r="BF9" s="506" t="s">
        <v>240</v>
      </c>
      <c r="BG9" s="507"/>
      <c r="BH9" s="507"/>
      <c r="BI9" s="508"/>
      <c r="BJ9" s="562" t="s">
        <v>235</v>
      </c>
      <c r="BK9" s="563"/>
      <c r="BL9" s="563"/>
      <c r="BM9" s="564"/>
      <c r="BN9" s="520"/>
      <c r="BO9" s="521"/>
      <c r="BP9" s="521"/>
      <c r="BQ9" s="522"/>
      <c r="BR9" s="525" t="s">
        <v>98</v>
      </c>
      <c r="BS9" s="526"/>
      <c r="BT9" s="526"/>
      <c r="BU9" s="546"/>
      <c r="BV9" s="244" t="s">
        <v>99</v>
      </c>
      <c r="BW9" s="407"/>
      <c r="BX9" s="558"/>
      <c r="BY9" s="559"/>
      <c r="BZ9" s="559"/>
      <c r="CA9" s="559"/>
      <c r="CB9" s="559"/>
      <c r="CC9" s="559"/>
      <c r="CD9" s="559"/>
      <c r="CE9" s="559"/>
      <c r="CF9" s="560"/>
    </row>
    <row r="10" spans="1:84" ht="30.75" thickBot="1" x14ac:dyDescent="0.3">
      <c r="A10" s="6" t="s">
        <v>2</v>
      </c>
      <c r="B10" s="7" t="s">
        <v>3</v>
      </c>
      <c r="C10" s="517"/>
      <c r="D10" s="533"/>
      <c r="E10" s="6" t="s">
        <v>4</v>
      </c>
      <c r="F10" s="7" t="s">
        <v>5</v>
      </c>
      <c r="G10" s="6" t="s">
        <v>4</v>
      </c>
      <c r="H10" s="7" t="s">
        <v>5</v>
      </c>
      <c r="I10" s="6" t="s">
        <v>4</v>
      </c>
      <c r="J10" s="7" t="s">
        <v>5</v>
      </c>
      <c r="K10" s="4" t="s">
        <v>7</v>
      </c>
      <c r="L10" s="11" t="s">
        <v>8</v>
      </c>
      <c r="M10" s="11" t="s">
        <v>9</v>
      </c>
      <c r="N10" s="5" t="s">
        <v>10</v>
      </c>
      <c r="O10" s="505"/>
      <c r="P10" s="4" t="s">
        <v>7</v>
      </c>
      <c r="Q10" s="11" t="s">
        <v>8</v>
      </c>
      <c r="R10" s="11" t="s">
        <v>9</v>
      </c>
      <c r="S10" s="5" t="s">
        <v>10</v>
      </c>
      <c r="T10" s="505"/>
      <c r="U10" s="4" t="s">
        <v>7</v>
      </c>
      <c r="V10" s="397" t="s">
        <v>8</v>
      </c>
      <c r="W10" s="397" t="s">
        <v>9</v>
      </c>
      <c r="X10" s="398" t="s">
        <v>10</v>
      </c>
      <c r="Y10" s="303" t="s">
        <v>7</v>
      </c>
      <c r="Z10" s="304" t="s">
        <v>8</v>
      </c>
      <c r="AA10" s="304" t="s">
        <v>9</v>
      </c>
      <c r="AB10" s="304" t="s">
        <v>10</v>
      </c>
      <c r="AC10" s="505"/>
      <c r="AD10" s="4" t="s">
        <v>7</v>
      </c>
      <c r="AE10" s="11" t="s">
        <v>8</v>
      </c>
      <c r="AF10" s="11" t="s">
        <v>9</v>
      </c>
      <c r="AG10" s="5" t="s">
        <v>10</v>
      </c>
      <c r="AH10" s="505"/>
      <c r="AI10" s="4" t="s">
        <v>7</v>
      </c>
      <c r="AJ10" s="11" t="s">
        <v>8</v>
      </c>
      <c r="AK10" s="11" t="s">
        <v>9</v>
      </c>
      <c r="AL10" s="5" t="s">
        <v>10</v>
      </c>
      <c r="AM10" s="505"/>
      <c r="AN10" s="4" t="s">
        <v>7</v>
      </c>
      <c r="AO10" s="397" t="s">
        <v>8</v>
      </c>
      <c r="AP10" s="397" t="s">
        <v>9</v>
      </c>
      <c r="AQ10" s="398" t="s">
        <v>10</v>
      </c>
      <c r="AR10" s="6" t="s">
        <v>7</v>
      </c>
      <c r="AS10" s="18" t="s">
        <v>8</v>
      </c>
      <c r="AT10" s="18" t="s">
        <v>9</v>
      </c>
      <c r="AU10" s="7" t="s">
        <v>10</v>
      </c>
      <c r="AV10" s="229" t="s">
        <v>7</v>
      </c>
      <c r="AW10" s="230" t="s">
        <v>8</v>
      </c>
      <c r="AX10" s="230" t="s">
        <v>9</v>
      </c>
      <c r="AY10" s="245" t="s">
        <v>10</v>
      </c>
      <c r="AZ10" s="505"/>
      <c r="BA10" s="229" t="s">
        <v>7</v>
      </c>
      <c r="BB10" s="230" t="s">
        <v>8</v>
      </c>
      <c r="BC10" s="230" t="s">
        <v>9</v>
      </c>
      <c r="BD10" s="245" t="s">
        <v>10</v>
      </c>
      <c r="BE10" s="505"/>
      <c r="BF10" s="4" t="s">
        <v>7</v>
      </c>
      <c r="BG10" s="397" t="s">
        <v>8</v>
      </c>
      <c r="BH10" s="397" t="s">
        <v>9</v>
      </c>
      <c r="BI10" s="398" t="s">
        <v>10</v>
      </c>
      <c r="BJ10" s="6" t="s">
        <v>7</v>
      </c>
      <c r="BK10" s="18" t="s">
        <v>8</v>
      </c>
      <c r="BL10" s="18" t="s">
        <v>9</v>
      </c>
      <c r="BM10" s="19" t="s">
        <v>10</v>
      </c>
      <c r="BN10" s="4" t="s">
        <v>7</v>
      </c>
      <c r="BO10" s="16" t="s">
        <v>8</v>
      </c>
      <c r="BP10" s="16" t="s">
        <v>9</v>
      </c>
      <c r="BQ10" s="17" t="s">
        <v>10</v>
      </c>
      <c r="BR10" s="6" t="s">
        <v>101</v>
      </c>
      <c r="BS10" s="409" t="s">
        <v>241</v>
      </c>
      <c r="BT10" s="18" t="s">
        <v>5</v>
      </c>
      <c r="BU10" s="409" t="s">
        <v>242</v>
      </c>
      <c r="BV10" s="7" t="s">
        <v>102</v>
      </c>
      <c r="BW10" s="416" t="s">
        <v>243</v>
      </c>
      <c r="BX10" s="20" t="s">
        <v>5</v>
      </c>
      <c r="BY10" s="21" t="s">
        <v>4</v>
      </c>
      <c r="BZ10" s="21" t="s">
        <v>197</v>
      </c>
      <c r="CA10" s="21" t="s">
        <v>198</v>
      </c>
      <c r="CB10" s="21" t="s">
        <v>199</v>
      </c>
      <c r="CC10" s="305" t="s">
        <v>200</v>
      </c>
      <c r="CD10" s="306" t="s">
        <v>207</v>
      </c>
      <c r="CE10" s="246" t="s">
        <v>205</v>
      </c>
      <c r="CF10" s="23" t="s">
        <v>206</v>
      </c>
    </row>
    <row r="11" spans="1:84" ht="120.75" thickBot="1" x14ac:dyDescent="0.3">
      <c r="A11" s="537" t="s">
        <v>11</v>
      </c>
      <c r="B11" s="247" t="s">
        <v>15</v>
      </c>
      <c r="C11" s="248">
        <v>1</v>
      </c>
      <c r="D11" s="307" t="s">
        <v>69</v>
      </c>
      <c r="E11" s="468" t="s">
        <v>71</v>
      </c>
      <c r="F11" s="466" t="s">
        <v>71</v>
      </c>
      <c r="G11" s="468" t="s">
        <v>212</v>
      </c>
      <c r="H11" s="466" t="s">
        <v>209</v>
      </c>
      <c r="I11" s="308">
        <v>0.90900000000000003</v>
      </c>
      <c r="J11" s="309">
        <v>0.90900000000000003</v>
      </c>
      <c r="K11" s="35">
        <v>5422.09</v>
      </c>
      <c r="L11" s="35">
        <v>6002.04</v>
      </c>
      <c r="M11" s="35">
        <v>5384.92</v>
      </c>
      <c r="N11" s="35">
        <v>6087.17</v>
      </c>
      <c r="O11" s="31">
        <f>IF(OR(AND(MAX(K11:N11)&gt;0,MIN(K11:N11)&lt;0),AND(MAX(K11:N11)&lt;0,MIN(K11:N11)&gt;0)),(ABS(MIN(K11:N11))/(ABS(MIN(K11:N11))+ABS(MAX(K11:N11)))*100),IF(AND(MAX(K11:N11)&lt;0,MIN(K11:N11)&lt;0),ROUND(((ABS(MIN(K11:N11))-ABS(MAX(K11:N11)))/ABS(MIN(K11:N11)))*100,2),IF(AND(MAX(K11:N11)&gt;0,MIN(K11:N11)&gt;0),ROUND(((MAX(K11:N11)-MIN(K11:N11))/MAX(K11:N11))*100,2),"")))</f>
        <v>11.54</v>
      </c>
      <c r="P11" s="35">
        <v>6498.67</v>
      </c>
      <c r="Q11" s="35">
        <v>11062.3</v>
      </c>
      <c r="R11" s="35">
        <v>6860.67</v>
      </c>
      <c r="S11" s="35">
        <v>11108.18</v>
      </c>
      <c r="T11" s="31">
        <f>IF(OR(AND(MAX(P11:S11)&gt;0,MIN(P11:S11)&lt;0),AND(MAX(P11:S11)&lt;0,MIN(P11:S11)&gt;0)),(ABS(MIN(P11:S11))/(ABS(MIN(P11:S11))+ABS(MAX(P11:S11)))*100),IF(AND(MAX(P11:S11)&lt;0,MIN(P11:S11)&lt;0),ROUND(((ABS(MIN(P11:S11))-ABS(MAX(P11:S11)))/ABS(MIN(P11:S11)))*100,2),IF(AND(MAX(P11:S11)&gt;0,MIN(P11:S11)&gt;0),ROUND(((MAX(P11:S11)-MIN(P11:S11))/MAX(P11:S11))*100,2),"")))</f>
        <v>41.5</v>
      </c>
      <c r="U11" s="405">
        <f t="shared" ref="U11:U50" si="0">IF(OR(AND(K11&lt;0,P11&gt;0),AND(K11&gt;0,P11&lt;0)),ROUND(MAX(K11,P11)/(ABS(K11)+ABS(P11)),4),IF(AND(K11&lt;0,P11&lt;0),ROUND((ABS(MIN(K11,P11))-ABS(MAX(K11,P11)))/ABS(MIN(K11,P11)),4),IF(AND(K11&gt;0,P11&gt;0),ROUND((MAX(K11,P11)-MIN(K11,P11))/MAX(K11,P11),4),"")))</f>
        <v>0.16569999999999999</v>
      </c>
      <c r="V11" s="405">
        <f t="shared" ref="V11:V50" si="1">IF(OR(AND(L11&lt;0,Q11&gt;0),AND(L11&gt;0,Q11&lt;0)),ROUND(MAX(L11,Q11)/(ABS(L11)+ABS(Q11)),4),IF(AND(L11&lt;0,Q11&lt;0),ROUND((ABS(MIN(L11,Q11))-ABS(MAX(L11,Q11)))/ABS(MIN(L11,Q11)),4),IF(AND(L11&gt;0,Q11&gt;0),ROUND((MAX(L11,Q11)-MIN(L11,Q11))/MAX(L11,Q11),4),"")))</f>
        <v>0.45739999999999997</v>
      </c>
      <c r="W11" s="405">
        <f t="shared" ref="W11:W50" si="2">IF(OR(AND(M11&lt;0,R11&gt;0),AND(M11&gt;0,R11&lt;0)),ROUND(MAX(M11,R11)/(ABS(M11)+ABS(R11)),4),IF(AND(M11&lt;0,R11&lt;0),ROUND((ABS(MIN(M11,R11))-ABS(MAX(M11,R11)))/ABS(MIN(M11,R11)),4),IF(AND(M11&gt;0,R11&gt;0),ROUND((MAX(M11,R11)-MIN(M11,R11))/MAX(M11,R11),4),"")))</f>
        <v>0.21510000000000001</v>
      </c>
      <c r="X11" s="405">
        <f t="shared" ref="X11:X50" si="3">IF(OR(AND(N11&lt;0,S11&gt;0),AND(N11&gt;0,S11&lt;0)),ROUND(MAX(N11,S11)/(ABS(N11)+ABS(S11)),4),IF(AND(N11&lt;0,S11&lt;0),ROUND((ABS(MIN(N11,S11))-ABS(MAX(N11,S11)))/ABS(MIN(N11,S11)),4),IF(AND(N11&gt;0,S11&gt;0),ROUND((MAX(N11,S11)-MIN(N11,S11))/MAX(N11,S11),4),"")))</f>
        <v>0.45200000000000001</v>
      </c>
      <c r="Y11" s="310">
        <v>11920.76</v>
      </c>
      <c r="Z11" s="311">
        <v>17064.34</v>
      </c>
      <c r="AA11" s="311">
        <v>12245.59</v>
      </c>
      <c r="AB11" s="312">
        <v>17195.349999999999</v>
      </c>
      <c r="AC11" s="31">
        <f>IF(OR(AND(MAX(Y11:AB11)&gt;0,MIN(Y11:AB11)&lt;0),AND(MAX(Y11:AB11)&lt;0,MIN(Y11:AB11)&gt;0)),(ABS(MIN(Y11:AB11))/(ABS(MIN(Y11:AB11))+ABS(MAX(Y11:AB11)))*100),IF(AND(MAX(Y11:AB11)&lt;0,MIN(Y11:AB11)&lt;0),ROUND(((ABS(MIN(Y11:AB11))-ABS(MAX(Y11:AB11)))/ABS(MIN(Y11:AB11)))*100,2),IF(AND(MAX(Y11:AB11)&gt;0,MIN(Y11:AB11)&gt;0),ROUND(((MAX(Y11:AB11)-MIN(Y11:AB11))/MAX(Y11:AB11))*100,2),"")))</f>
        <v>30.67</v>
      </c>
      <c r="AD11" s="35">
        <v>1215.05</v>
      </c>
      <c r="AE11" s="35">
        <v>1465.17</v>
      </c>
      <c r="AF11" s="35">
        <v>1215.05</v>
      </c>
      <c r="AG11" s="35">
        <v>1465.17</v>
      </c>
      <c r="AH11" s="31">
        <f>IF(OR(AND(MAX(AD11:AG11)&gt;0,MIN(AD11:AG11)&lt;0),AND(MAX(AD11:AG11)&lt;0,MIN(AD11:AG11)&gt;0)),(ABS(MIN(AD11:AG11))/(ABS(MIN(AD11:AG11))+ABS(MAX(AD11:AG11)))*100),IF(AND(MAX(AD11:AG11)&lt;0,MIN(AD11:AG11)&lt;0),ROUND(((ABS(MIN(AD11:AG11))-ABS(MAX(AD11:AG11)))/ABS(MIN(AD11:AG11)))*100,2),IF(AND(MAX(AD11:AG11)&gt;0,MIN(AD11:AG11)&gt;0),ROUND(((MAX(AD11:AG11)-MIN(AD11:AG11))/MAX(AD11:AG11))*100,2),"")))</f>
        <v>17.07</v>
      </c>
      <c r="AI11" s="35">
        <v>5871.2</v>
      </c>
      <c r="AJ11" s="35">
        <v>7278.69</v>
      </c>
      <c r="AK11" s="35">
        <v>5871.2</v>
      </c>
      <c r="AL11" s="35">
        <v>7278.69</v>
      </c>
      <c r="AM11" s="31">
        <f>IF(OR(AND(MAX(AI11:AL11)&gt;0,MIN(AI11:AL11)&lt;0),AND(MAX(AI11:AL11)&lt;0,MIN(AI11:AL11)&gt;0)),(ABS(MIN(AI11:AL11))/(ABS(MIN(AI11:AL11))+ABS(MAX(AI11:AL11)))*100),IF(AND(MAX(AI11:AL11)&lt;0,MIN(AI11:AL11)&lt;0),ROUND(((ABS(MIN(AI11:AL11))-ABS(MAX(AI11:AL11)))/ABS(MIN(AI11:AL11)))*100,2),IF(AND(MAX(AI11:AL11)&gt;0,MIN(AI11:AL11)&gt;0),ROUND(((MAX(AI11:AL11)-MIN(AI11:AL11))/MAX(AI11:AL11))*100,2),"")))</f>
        <v>19.34</v>
      </c>
      <c r="AN11" s="405">
        <f t="shared" ref="AN11:AN50" si="4">IF(OR(AND(AD11&lt;0,AI11&gt;0),AND(AD11&gt;0,AI11&lt;0)),ROUND(MAX(AD11,AI11)/(ABS(AD11)+ABS(AI11)),4),IF(AND(AD11&lt;0,AI11&lt;0),ROUND((ABS(MIN(AD11,AI11))-ABS(MAX(AD11,AI11)))/ABS(MIN(AD11,AI11)),4),IF(AND(AD11&gt;0,AI11&gt;0),ROUND((MAX(AD11,AI11)-MIN(AD11,AI11))/MAX(AD11,AI11),4),"")))</f>
        <v>0.79300000000000004</v>
      </c>
      <c r="AO11" s="405">
        <f t="shared" ref="AO11:AO50" si="5">IF(OR(AND(AE11&lt;0,AJ11&gt;0),AND(AE11&gt;0,AJ11&lt;0)),ROUND(MAX(AE11,AJ11)/(ABS(AE11)+ABS(AJ11)),4),IF(AND(AE11&lt;0,AJ11&lt;0),ROUND((ABS(MIN(AE11,AJ11))-ABS(MAX(AE11,AJ11)))/ABS(MIN(AE11,AJ11)),4),IF(AND(AE11&gt;0,AJ11&gt;0),ROUND((MAX(AE11,AJ11)-MIN(AE11,AJ11))/MAX(AE11,AJ11),4),"")))</f>
        <v>0.79869999999999997</v>
      </c>
      <c r="AP11" s="405">
        <f t="shared" ref="AP11:AP50" si="6">IF(OR(AND(AF11&lt;0,AK11&gt;0),AND(AF11&gt;0,AK11&lt;0)),ROUND(MAX(AF11,AK11)/(ABS(AF11)+ABS(AK11)),4),IF(AND(AF11&lt;0,AK11&lt;0),ROUND((ABS(MIN(AF11,AK11))-ABS(MAX(AF11,AK11)))/ABS(MIN(AF11,AK11)),4),IF(AND(AF11&gt;0,AK11&gt;0),ROUND((MAX(AF11,AK11)-MIN(AF11,AK11))/MAX(AF11,AK11),4),"")))</f>
        <v>0.79300000000000004</v>
      </c>
      <c r="AQ11" s="405">
        <f t="shared" ref="AQ11:AQ50" si="7">IF(OR(AND(AG11&lt;0,AL11&gt;0),AND(AG11&gt;0,AL11&lt;0)),ROUND(MAX(AG11,AL11)/(ABS(AG11)+ABS(AL11)),4),IF(AND(AG11&lt;0,AL11&lt;0),ROUND((ABS(MIN(AG11,AL11))-ABS(MAX(AG11,AL11)))/ABS(MIN(AG11,AL11)),4),IF(AND(AG11&gt;0,AL11&gt;0),ROUND((MAX(AG11,AL11)-MIN(AG11,AL11))/MAX(AG11,AL11),4),"")))</f>
        <v>0.79869999999999997</v>
      </c>
      <c r="AR11" s="313">
        <v>7086.25</v>
      </c>
      <c r="AS11" s="314">
        <v>8743.86</v>
      </c>
      <c r="AT11" s="314">
        <v>7086.25</v>
      </c>
      <c r="AU11" s="315">
        <v>8743.86</v>
      </c>
      <c r="AV11" s="124">
        <v>-98.52</v>
      </c>
      <c r="AW11" s="29">
        <v>492.64</v>
      </c>
      <c r="AX11" s="29">
        <v>-130.21</v>
      </c>
      <c r="AY11" s="97">
        <v>567.82000000000005</v>
      </c>
      <c r="AZ11" s="31">
        <f>IF(OR(AND(MAX(AV11:AY11)&gt;0,MIN(AV11:AY11)&lt;0),AND(MAX(AV11:AY11)&lt;0,MIN(AV11:AY11)&gt;0)),(ABS(MIN(AV11:AY11))/(ABS(MIN(AV11:AY11))+ABS(MAX(AV11:AY11)))*100),IF(AND(MAX(AV11:AY11)&lt;0,MIN(AV11:AY11)&lt;0),ROUND(((ABS(MIN(AV11:AY11))-ABS(MAX(AV11:AY11)))/ABS(MIN(AV11:AY11)))*100,2),IF(AND(MAX(AV11:AY11)&gt;0,MIN(AV11:AY11)&gt;0),ROUND(((MAX(AV11:AY11)-MIN(AV11:AY11))/MAX(AV11:AY11))*100,2),"")))</f>
        <v>18.653926049023681</v>
      </c>
      <c r="BA11" s="124">
        <v>4614.79</v>
      </c>
      <c r="BB11" s="29">
        <v>8128.57</v>
      </c>
      <c r="BC11" s="29">
        <v>4680.2700000000004</v>
      </c>
      <c r="BD11" s="97">
        <v>8160.51</v>
      </c>
      <c r="BE11" s="31">
        <f>IF(OR(AND(MAX(BA11:BD11)&gt;0,MIN(BA11:BD11)&lt;0),AND(MAX(BA11:BD11)&lt;0,MIN(BA11:BD11)&gt;0)),(ABS(MIN(BA11:BD11))/(ABS(MIN(BA11:BD11))+ABS(MAX(BA11:BD11)))*100),IF(AND(MAX(BA11:BD11)&lt;0,MIN(BA11:BD11)&lt;0),ROUND(((ABS(MIN(BA11:BD11))-ABS(MAX(BA11:BD11)))/ABS(MIN(BA11:BD11)))*100,2),IF(AND(MAX(BA11:BD11)&gt;0,MIN(BA11:BD11)&gt;0),ROUND(((MAX(BA11:BD11)-MIN(BA11:BD11))/MAX(BA11:BD11))*100,2),"")))</f>
        <v>43.45</v>
      </c>
      <c r="BF11" s="405">
        <f t="shared" ref="BF11:BF50" si="8">IF(OR(AND(AV11&lt;0,BA11&gt;0),AND(AV11&gt;0,BA11&lt;0)),ROUND(MAX(AV11,BA11)/(ABS(AV11)+ABS(BA11)),4),IF(AND(AV11&lt;0,BA11&lt;0),ROUND((ABS(MIN(AV11,BA11))-ABS(MAX(AV11,BA11)))/ABS(MIN(AV11,BA11)),4),IF(AND(AV11&gt;0,BA11&gt;0),ROUND((MAX(AV11,BA11)-MIN(AV11,BA11))/MAX(AV11,BA11),4),"")))</f>
        <v>0.97909999999999997</v>
      </c>
      <c r="BG11" s="405">
        <f t="shared" ref="BG11:BG50" si="9">IF(OR(AND(AW11&lt;0,BB11&gt;0),AND(AW11&gt;0,BB11&lt;0)),ROUND(MAX(AW11,BB11)/(ABS(AW11)+ABS(BB11)),4),IF(AND(AW11&lt;0,BB11&lt;0),ROUND((ABS(MIN(AW11,BB11))-ABS(MAX(AW11,BB11)))/ABS(MIN(AW11,BB11)),4),IF(AND(AW11&gt;0,BB11&gt;0),ROUND((MAX(AW11,BB11)-MIN(AW11,BB11))/MAX(AW11,BB11),4),"")))</f>
        <v>0.93940000000000001</v>
      </c>
      <c r="BH11" s="405">
        <f t="shared" ref="BH11:BH50" si="10">IF(OR(AND(AX11&lt;0,BC11&gt;0),AND(AX11&gt;0,BC11&lt;0)),ROUND(MAX(AX11,BC11)/(ABS(AX11)+ABS(BC11)),4),IF(AND(AX11&lt;0,BC11&lt;0),ROUND((ABS(MIN(AX11,BC11))-ABS(MAX(AX11,BC11)))/ABS(MIN(AX11,BC11)),4),IF(AND(AX11&gt;0,BC11&gt;0),ROUND((MAX(AX11,BC11)-MIN(AX11,BC11))/MAX(AX11,BC11),4),"")))</f>
        <v>0.97289999999999999</v>
      </c>
      <c r="BI11" s="405">
        <f t="shared" ref="BI11:BI50" si="11">IF(OR(AND(AY11&lt;0,BD11&gt;0),AND(AY11&gt;0,BD11&lt;0)),ROUND(MAX(AY11,BD11)/(ABS(AY11)+ABS(BD11)),4),IF(AND(AY11&lt;0,BD11&lt;0),ROUND((ABS(MIN(AY11,BD11))-ABS(MAX(AY11,BD11)))/ABS(MIN(AY11,BD11)),4),IF(AND(AY11&gt;0,BD11&gt;0),ROUND((MAX(AY11,BD11)-MIN(AY11,BD11))/MAX(AY11,BD11),4),"")))</f>
        <v>0.9304</v>
      </c>
      <c r="BJ11" s="316">
        <v>4516.2700000000004</v>
      </c>
      <c r="BK11" s="317">
        <v>8621.2099999999991</v>
      </c>
      <c r="BL11" s="317">
        <v>4550.0600000000004</v>
      </c>
      <c r="BM11" s="318">
        <v>8728.33</v>
      </c>
      <c r="BN11" s="42">
        <v>3.2498999999999998</v>
      </c>
      <c r="BO11" s="43">
        <v>3.2498999999999998</v>
      </c>
      <c r="BP11" s="43">
        <v>3.2498999999999998</v>
      </c>
      <c r="BQ11" s="44">
        <v>3.2498999999999998</v>
      </c>
      <c r="BR11" s="45" t="s">
        <v>89</v>
      </c>
      <c r="BS11" s="414"/>
      <c r="BT11" s="46" t="s">
        <v>120</v>
      </c>
      <c r="BU11" s="407">
        <v>4380.72</v>
      </c>
      <c r="BV11" s="70" t="s">
        <v>181</v>
      </c>
      <c r="BW11" s="420">
        <f>17306.1-415.91</f>
        <v>16890.189999999999</v>
      </c>
      <c r="BX11" s="468">
        <v>201.28</v>
      </c>
      <c r="BY11" s="548">
        <v>380.41</v>
      </c>
      <c r="BZ11" s="548">
        <v>0</v>
      </c>
      <c r="CA11" s="548">
        <v>46.87</v>
      </c>
      <c r="CB11" s="548">
        <v>74.62</v>
      </c>
      <c r="CC11" s="548">
        <v>0</v>
      </c>
      <c r="CD11" s="548">
        <v>50.51</v>
      </c>
      <c r="CE11" s="534">
        <v>2</v>
      </c>
      <c r="CF11" s="551">
        <v>4</v>
      </c>
    </row>
    <row r="12" spans="1:84" ht="240.75" thickBot="1" x14ac:dyDescent="0.3">
      <c r="A12" s="538"/>
      <c r="B12" s="402" t="s">
        <v>12</v>
      </c>
      <c r="C12" s="403" t="s">
        <v>13</v>
      </c>
      <c r="D12" s="399" t="s">
        <v>69</v>
      </c>
      <c r="E12" s="469"/>
      <c r="F12" s="467"/>
      <c r="G12" s="469"/>
      <c r="H12" s="467"/>
      <c r="I12" s="320">
        <v>0.47599999999999998</v>
      </c>
      <c r="J12" s="321">
        <v>0.47599999999999998</v>
      </c>
      <c r="K12" s="58">
        <v>33739.279999999999</v>
      </c>
      <c r="L12" s="58">
        <v>35251.97</v>
      </c>
      <c r="M12" s="58">
        <v>33820.5</v>
      </c>
      <c r="N12" s="58">
        <v>35281.440000000002</v>
      </c>
      <c r="O12" s="31">
        <f>IF(OR(AND(MAX(K12:N12)&gt;0,MIN(K12:N12)&lt;0),AND(MAX(K12:N12)&lt;0,MIN(K12:N12)&gt;0)),(ABS(MIN(K12:N12))/(ABS(MIN(K12:N12))+ABS(MAX(K12:N12)))*100),IF(AND(MAX(K12:N12)&lt;0,MIN(K12:N12)&lt;0),ROUND(((ABS(MIN(K12:N12))-ABS(MAX(K12:N12)))/ABS(MIN(K12:N12)))*100,2),IF(AND(MAX(K12:N12)&gt;0,MIN(K12:N12)&gt;0),ROUND(((MAX(K12:N12)-MIN(K12:N12))/MAX(K12:N12))*100,2),"")))</f>
        <v>4.37</v>
      </c>
      <c r="P12" s="58">
        <v>6498.67</v>
      </c>
      <c r="Q12" s="58">
        <v>11062.3</v>
      </c>
      <c r="R12" s="58">
        <v>6860.67</v>
      </c>
      <c r="S12" s="58">
        <v>11108.18</v>
      </c>
      <c r="T12" s="31">
        <f t="shared" ref="T12:T72" si="12">IF(OR(AND(MAX(P12:S12)&gt;0,MIN(P12:S12)&lt;0),AND(MAX(P12:S12)&lt;0,MIN(P12:S12)&gt;0)),(ABS(MIN(P12:S12))/(ABS(MIN(P12:S12))+ABS(MAX(P12:S12)))*100),IF(AND(MAX(P12:S12)&lt;0,MIN(P12:S12)&lt;0),ROUND(((ABS(MIN(P12:S12))-ABS(MAX(P12:S12)))/ABS(MIN(P12:S12)))*100,2),IF(AND(MAX(P12:S12)&gt;0,MIN(P12:S12)&gt;0),ROUND(((MAX(P12:S12)-MIN(P12:S12))/MAX(P12:S12))*100,2),"")))</f>
        <v>41.5</v>
      </c>
      <c r="U12" s="405">
        <f t="shared" si="0"/>
        <v>0.80740000000000001</v>
      </c>
      <c r="V12" s="405">
        <f t="shared" si="1"/>
        <v>0.68620000000000003</v>
      </c>
      <c r="W12" s="405">
        <f t="shared" si="2"/>
        <v>0.79710000000000003</v>
      </c>
      <c r="X12" s="405">
        <f t="shared" si="3"/>
        <v>0.68520000000000003</v>
      </c>
      <c r="Y12" s="322">
        <v>40237.949999999997</v>
      </c>
      <c r="Z12" s="323">
        <v>46314.27</v>
      </c>
      <c r="AA12" s="323">
        <v>40681.17</v>
      </c>
      <c r="AB12" s="324">
        <v>46389.62</v>
      </c>
      <c r="AC12" s="31">
        <f t="shared" ref="AC12:AC72" si="13">IF(OR(AND(MAX(Y12:AB12)&gt;0,MIN(Y12:AB12)&lt;0),AND(MAX(Y12:AB12)&lt;0,MIN(Y12:AB12)&gt;0)),(ABS(MIN(Y12:AB12))/(ABS(MIN(Y12:AB12))+ABS(MAX(Y12:AB12)))*100),IF(AND(MAX(Y12:AB12)&lt;0,MIN(Y12:AB12)&lt;0),ROUND(((ABS(MIN(Y12:AB12))-ABS(MAX(Y12:AB12)))/ABS(MIN(Y12:AB12)))*100,2),IF(AND(MAX(Y12:AB12)&gt;0,MIN(Y12:AB12)&gt;0),ROUND(((MAX(Y12:AB12)-MIN(Y12:AB12))/MAX(Y12:AB12))*100,2),"")))</f>
        <v>13.26</v>
      </c>
      <c r="AD12" s="58">
        <v>6687.02</v>
      </c>
      <c r="AE12" s="58">
        <v>7056.86</v>
      </c>
      <c r="AF12" s="58">
        <v>6687.02</v>
      </c>
      <c r="AG12" s="58">
        <v>7056.86</v>
      </c>
      <c r="AH12" s="31">
        <f t="shared" ref="AH12:AH72" si="14">IF(OR(AND(MAX(AD12:AG12)&gt;0,MIN(AD12:AG12)&lt;0),AND(MAX(AD12:AG12)&lt;0,MIN(AD12:AG12)&gt;0)),(ABS(MIN(AD12:AG12))/(ABS(MIN(AD12:AG12))+ABS(MAX(AD12:AG12)))*100),IF(AND(MAX(AD12:AG12)&lt;0,MIN(AD12:AG12)&lt;0),ROUND(((ABS(MIN(AD12:AG12))-ABS(MAX(AD12:AG12)))/ABS(MIN(AD12:AG12)))*100,2),IF(AND(MAX(AD12:AG12)&gt;0,MIN(AD12:AG12)&gt;0),ROUND(((MAX(AD12:AG12)-MIN(AD12:AG12))/MAX(AD12:AG12))*100,2),"")))</f>
        <v>5.24</v>
      </c>
      <c r="AI12" s="58">
        <v>5871.2</v>
      </c>
      <c r="AJ12" s="58">
        <v>7278.69</v>
      </c>
      <c r="AK12" s="58">
        <v>5871.2</v>
      </c>
      <c r="AL12" s="58">
        <v>7278.69</v>
      </c>
      <c r="AM12" s="31">
        <f t="shared" ref="AM12:AM72" si="15">IF(OR(AND(MAX(AI12:AL12)&gt;0,MIN(AI12:AL12)&lt;0),AND(MAX(AI12:AL12)&lt;0,MIN(AI12:AL12)&gt;0)),(ABS(MIN(AI12:AL12))/(ABS(MIN(AI12:AL12))+ABS(MAX(AI12:AL12)))*100),IF(AND(MAX(AI12:AL12)&lt;0,MIN(AI12:AL12)&lt;0),ROUND(((ABS(MIN(AI12:AL12))-ABS(MAX(AI12:AL12)))/ABS(MIN(AI12:AL12)))*100,2),IF(AND(MAX(AI12:AL12)&gt;0,MIN(AI12:AL12)&gt;0),ROUND(((MAX(AI12:AL12)-MIN(AI12:AL12))/MAX(AI12:AL12))*100,2),"")))</f>
        <v>19.34</v>
      </c>
      <c r="AN12" s="405">
        <f t="shared" si="4"/>
        <v>0.122</v>
      </c>
      <c r="AO12" s="405">
        <f t="shared" si="5"/>
        <v>3.0499999999999999E-2</v>
      </c>
      <c r="AP12" s="405">
        <f t="shared" si="6"/>
        <v>0.122</v>
      </c>
      <c r="AQ12" s="405">
        <f t="shared" si="7"/>
        <v>3.0499999999999999E-2</v>
      </c>
      <c r="AR12" s="325">
        <v>12558.22</v>
      </c>
      <c r="AS12" s="326">
        <v>14335.55</v>
      </c>
      <c r="AT12" s="326">
        <v>12558.22</v>
      </c>
      <c r="AU12" s="327">
        <v>14335.55</v>
      </c>
      <c r="AV12" s="116">
        <v>6116.19</v>
      </c>
      <c r="AW12" s="53">
        <v>6592.81</v>
      </c>
      <c r="AX12" s="53">
        <v>6013.31</v>
      </c>
      <c r="AY12" s="117">
        <v>6597.11</v>
      </c>
      <c r="AZ12" s="31">
        <f t="shared" ref="AZ12:AZ72" si="16">IF(OR(AND(MAX(AV12:AY12)&gt;0,MIN(AV12:AY12)&lt;0),AND(MAX(AV12:AY12)&lt;0,MIN(AV12:AY12)&gt;0)),(ABS(MIN(AV12:AY12))/(ABS(MIN(AV12:AY12))+ABS(MAX(AV12:AY12)))*100),IF(AND(MAX(AV12:AY12)&lt;0,MIN(AV12:AY12)&lt;0),ROUND(((ABS(MIN(AV12:AY12))-ABS(MAX(AV12:AY12)))/ABS(MIN(AV12:AY12)))*100,2),IF(AND(MAX(AV12:AY12)&gt;0,MIN(AV12:AY12)&gt;0),ROUND(((MAX(AV12:AY12)-MIN(AV12:AY12))/MAX(AV12:AY12))*100,2),"")))</f>
        <v>8.85</v>
      </c>
      <c r="BA12" s="116">
        <v>4290.33</v>
      </c>
      <c r="BB12" s="53">
        <v>7633.58</v>
      </c>
      <c r="BC12" s="53">
        <v>4502.87</v>
      </c>
      <c r="BD12" s="117">
        <v>7680.61</v>
      </c>
      <c r="BE12" s="31">
        <f t="shared" ref="BE12:BE72" si="17">IF(OR(AND(MAX(BA12:BD12)&gt;0,MIN(BA12:BD12)&lt;0),AND(MAX(BA12:BD12)&lt;0,MIN(BA12:BD12)&gt;0)),(ABS(MIN(BA12:BD12))/(ABS(MIN(BA12:BD12))+ABS(MAX(BA12:BD12)))*100),IF(AND(MAX(BA12:BD12)&lt;0,MIN(BA12:BD12)&lt;0),ROUND(((ABS(MIN(BA12:BD12))-ABS(MAX(BA12:BD12)))/ABS(MIN(BA12:BD12)))*100,2),IF(AND(MAX(BA12:BD12)&gt;0,MIN(BA12:BD12)&gt;0),ROUND(((MAX(BA12:BD12)-MIN(BA12:BD12))/MAX(BA12:BD12))*100,2),"")))</f>
        <v>44.14</v>
      </c>
      <c r="BF12" s="405">
        <f t="shared" si="8"/>
        <v>0.29849999999999999</v>
      </c>
      <c r="BG12" s="405">
        <f t="shared" si="9"/>
        <v>0.1363</v>
      </c>
      <c r="BH12" s="405">
        <f t="shared" si="10"/>
        <v>0.25119999999999998</v>
      </c>
      <c r="BI12" s="405">
        <f t="shared" si="11"/>
        <v>0.1411</v>
      </c>
      <c r="BJ12" s="328">
        <v>10406.52</v>
      </c>
      <c r="BK12" s="329">
        <v>14226.39</v>
      </c>
      <c r="BL12" s="329">
        <v>10516.18</v>
      </c>
      <c r="BM12" s="330">
        <v>14277.72</v>
      </c>
      <c r="BN12" s="89">
        <v>0.58179999999999998</v>
      </c>
      <c r="BO12" s="90">
        <v>0.58179999999999998</v>
      </c>
      <c r="BP12" s="90">
        <v>0.58179999999999998</v>
      </c>
      <c r="BQ12" s="91">
        <v>0.58179999999999998</v>
      </c>
      <c r="BR12" s="427" t="s">
        <v>258</v>
      </c>
      <c r="BS12" s="415">
        <v>8812.83</v>
      </c>
      <c r="BT12" s="69" t="s">
        <v>203</v>
      </c>
      <c r="BU12" s="407">
        <f>4864.27-4279</f>
        <v>585.27000000000044</v>
      </c>
      <c r="BV12" s="404" t="s">
        <v>202</v>
      </c>
      <c r="BW12" s="420">
        <f>8724.48+9744+5844.01</f>
        <v>24312.489999999998</v>
      </c>
      <c r="BX12" s="469"/>
      <c r="BY12" s="549"/>
      <c r="BZ12" s="549"/>
      <c r="CA12" s="549"/>
      <c r="CB12" s="549"/>
      <c r="CC12" s="549"/>
      <c r="CD12" s="549"/>
      <c r="CE12" s="536"/>
      <c r="CF12" s="552"/>
    </row>
    <row r="13" spans="1:84" ht="225.75" thickBot="1" x14ac:dyDescent="0.3">
      <c r="A13" s="539"/>
      <c r="B13" s="261" t="s">
        <v>14</v>
      </c>
      <c r="C13" s="262">
        <v>1</v>
      </c>
      <c r="D13" s="400" t="s">
        <v>69</v>
      </c>
      <c r="E13" s="470"/>
      <c r="F13" s="471"/>
      <c r="G13" s="470"/>
      <c r="H13" s="471"/>
      <c r="I13" s="332">
        <v>0.71399999999999997</v>
      </c>
      <c r="J13" s="333">
        <v>0.71399999999999997</v>
      </c>
      <c r="K13" s="79">
        <v>11647.21</v>
      </c>
      <c r="L13" s="79">
        <v>12490.96</v>
      </c>
      <c r="M13" s="79">
        <v>11676.6</v>
      </c>
      <c r="N13" s="79">
        <v>12524.28</v>
      </c>
      <c r="O13" s="31">
        <f t="shared" ref="O13:O72" si="18">IF(OR(AND(MAX(K13:N13)&gt;0,MIN(K13:N13)&lt;0),AND(MAX(K13:N13)&lt;0,MIN(K13:N13)&gt;0)),(ABS(MIN(K13:N13))/(ABS(MIN(K13:N13))+ABS(MAX(K13:N13)))*100),IF(AND(MAX(K13:N13)&lt;0,MIN(K13:N13)&lt;0),ROUND(((ABS(MIN(K13:N13))-ABS(MAX(K13:N13)))/ABS(MIN(K13:N13)))*100,2),IF(AND(MAX(K13:N13)&gt;0,MIN(K13:N13)&gt;0),ROUND(((MAX(K13:N13)-MIN(K13:N13))/MAX(K13:N13))*100,2),"")))</f>
        <v>7</v>
      </c>
      <c r="P13" s="79">
        <v>6498.67</v>
      </c>
      <c r="Q13" s="79">
        <v>11062.3</v>
      </c>
      <c r="R13" s="79">
        <v>6860.67</v>
      </c>
      <c r="S13" s="79">
        <v>11108.18</v>
      </c>
      <c r="T13" s="31">
        <f t="shared" si="12"/>
        <v>41.5</v>
      </c>
      <c r="U13" s="405">
        <f t="shared" si="0"/>
        <v>0.442</v>
      </c>
      <c r="V13" s="405">
        <f t="shared" si="1"/>
        <v>0.1144</v>
      </c>
      <c r="W13" s="405">
        <f t="shared" si="2"/>
        <v>0.41239999999999999</v>
      </c>
      <c r="X13" s="405">
        <f t="shared" si="3"/>
        <v>0.11310000000000001</v>
      </c>
      <c r="Y13" s="334">
        <v>18145.88</v>
      </c>
      <c r="Z13" s="335">
        <v>23553.26</v>
      </c>
      <c r="AA13" s="335">
        <v>18537.27</v>
      </c>
      <c r="AB13" s="336">
        <v>23632.46</v>
      </c>
      <c r="AC13" s="31">
        <f t="shared" si="13"/>
        <v>23.22</v>
      </c>
      <c r="AD13" s="79">
        <v>2796.01</v>
      </c>
      <c r="AE13" s="79">
        <v>3079.78</v>
      </c>
      <c r="AF13" s="79">
        <v>2796.01</v>
      </c>
      <c r="AG13" s="79">
        <v>3079.78</v>
      </c>
      <c r="AH13" s="31">
        <f t="shared" si="14"/>
        <v>9.2100000000000009</v>
      </c>
      <c r="AI13" s="79">
        <v>5871.2</v>
      </c>
      <c r="AJ13" s="79">
        <v>7278.69</v>
      </c>
      <c r="AK13" s="79">
        <v>5871.2</v>
      </c>
      <c r="AL13" s="79">
        <v>7278.69</v>
      </c>
      <c r="AM13" s="31">
        <f t="shared" si="15"/>
        <v>19.34</v>
      </c>
      <c r="AN13" s="405">
        <f t="shared" si="4"/>
        <v>0.52380000000000004</v>
      </c>
      <c r="AO13" s="405">
        <f t="shared" si="5"/>
        <v>0.57689999999999997</v>
      </c>
      <c r="AP13" s="405">
        <f t="shared" si="6"/>
        <v>0.52380000000000004</v>
      </c>
      <c r="AQ13" s="405">
        <f t="shared" si="7"/>
        <v>0.57689999999999997</v>
      </c>
      <c r="AR13" s="337">
        <v>8667.2099999999991</v>
      </c>
      <c r="AS13" s="338">
        <v>10358.469999999999</v>
      </c>
      <c r="AT13" s="338">
        <v>8667.2099999999991</v>
      </c>
      <c r="AU13" s="339">
        <v>10358.469999999999</v>
      </c>
      <c r="AV13" s="116">
        <v>2290.23</v>
      </c>
      <c r="AW13" s="53">
        <v>2558.79</v>
      </c>
      <c r="AX13" s="53">
        <v>2327.73</v>
      </c>
      <c r="AY13" s="117">
        <v>2566.94</v>
      </c>
      <c r="AZ13" s="31">
        <f t="shared" si="16"/>
        <v>10.78</v>
      </c>
      <c r="BA13" s="116">
        <v>4332.58</v>
      </c>
      <c r="BB13" s="53">
        <v>7707.26</v>
      </c>
      <c r="BC13" s="53">
        <v>4527.0600000000004</v>
      </c>
      <c r="BD13" s="117">
        <v>7752.04</v>
      </c>
      <c r="BE13" s="31">
        <f t="shared" si="17"/>
        <v>44.11</v>
      </c>
      <c r="BF13" s="405">
        <f t="shared" si="8"/>
        <v>0.47139999999999999</v>
      </c>
      <c r="BG13" s="405">
        <f t="shared" si="9"/>
        <v>0.66800000000000004</v>
      </c>
      <c r="BH13" s="405">
        <f t="shared" si="10"/>
        <v>0.48580000000000001</v>
      </c>
      <c r="BI13" s="405">
        <f t="shared" si="11"/>
        <v>0.66890000000000005</v>
      </c>
      <c r="BJ13" s="340">
        <v>6622.81</v>
      </c>
      <c r="BK13" s="341">
        <v>10266.049999999999</v>
      </c>
      <c r="BL13" s="341">
        <v>6854.79</v>
      </c>
      <c r="BM13" s="342">
        <v>10318.98</v>
      </c>
      <c r="BN13" s="142">
        <v>0.9869</v>
      </c>
      <c r="BO13" s="143">
        <v>0.58179999999999998</v>
      </c>
      <c r="BP13" s="143">
        <v>0.9869</v>
      </c>
      <c r="BQ13" s="144">
        <v>0.58179999999999998</v>
      </c>
      <c r="BR13" s="92" t="s">
        <v>182</v>
      </c>
      <c r="BS13" s="416">
        <f>5865+1632.91</f>
        <v>7497.91</v>
      </c>
      <c r="BT13" s="93" t="s">
        <v>118</v>
      </c>
      <c r="BU13" s="408">
        <v>4864.2700000000004</v>
      </c>
      <c r="BV13" s="94" t="s">
        <v>183</v>
      </c>
      <c r="BW13" s="408">
        <f>17306.1+8400-415.91</f>
        <v>25290.19</v>
      </c>
      <c r="BX13" s="470"/>
      <c r="BY13" s="550"/>
      <c r="BZ13" s="550"/>
      <c r="CA13" s="550"/>
      <c r="CB13" s="550"/>
      <c r="CC13" s="550"/>
      <c r="CD13" s="550"/>
      <c r="CE13" s="535"/>
      <c r="CF13" s="553"/>
    </row>
    <row r="14" spans="1:84" ht="15" customHeight="1" thickBot="1" x14ac:dyDescent="0.3">
      <c r="A14" s="537" t="s">
        <v>16</v>
      </c>
      <c r="B14" s="566" t="s">
        <v>16</v>
      </c>
      <c r="C14" s="570" t="s">
        <v>17</v>
      </c>
      <c r="D14" s="343" t="s">
        <v>72</v>
      </c>
      <c r="E14" s="468" t="s">
        <v>71</v>
      </c>
      <c r="F14" s="466" t="s">
        <v>71</v>
      </c>
      <c r="G14" s="554" t="s">
        <v>212</v>
      </c>
      <c r="H14" s="466" t="s">
        <v>209</v>
      </c>
      <c r="I14" s="344">
        <v>0.625</v>
      </c>
      <c r="J14" s="345">
        <v>0.52600000000000002</v>
      </c>
      <c r="K14" s="101">
        <v>17989.669999999998</v>
      </c>
      <c r="L14" s="101">
        <v>17412.400000000001</v>
      </c>
      <c r="M14" s="101">
        <v>18062.86</v>
      </c>
      <c r="N14" s="101">
        <v>17340.82</v>
      </c>
      <c r="O14" s="31">
        <f t="shared" si="18"/>
        <v>4</v>
      </c>
      <c r="P14" s="101">
        <v>4164.58</v>
      </c>
      <c r="Q14" s="101">
        <v>4553.22</v>
      </c>
      <c r="R14" s="101">
        <v>3953.13</v>
      </c>
      <c r="S14" s="101">
        <v>4313.54</v>
      </c>
      <c r="T14" s="31">
        <f t="shared" si="12"/>
        <v>13.18</v>
      </c>
      <c r="U14" s="405">
        <f t="shared" si="0"/>
        <v>0.76849999999999996</v>
      </c>
      <c r="V14" s="405">
        <f t="shared" si="1"/>
        <v>0.73850000000000005</v>
      </c>
      <c r="W14" s="405">
        <f t="shared" si="2"/>
        <v>0.78110000000000002</v>
      </c>
      <c r="X14" s="405">
        <f t="shared" si="3"/>
        <v>0.75119999999999998</v>
      </c>
      <c r="Y14" s="346">
        <v>22154.25</v>
      </c>
      <c r="Z14" s="347">
        <v>21965.62</v>
      </c>
      <c r="AA14" s="347">
        <v>22015.99</v>
      </c>
      <c r="AB14" s="348">
        <v>21654.36</v>
      </c>
      <c r="AC14" s="31">
        <f t="shared" si="13"/>
        <v>2.2599999999999998</v>
      </c>
      <c r="AD14" s="101">
        <v>4187.63</v>
      </c>
      <c r="AE14" s="101">
        <v>3991.45</v>
      </c>
      <c r="AF14" s="101">
        <v>4187.63</v>
      </c>
      <c r="AG14" s="101">
        <v>3991.45</v>
      </c>
      <c r="AH14" s="31">
        <f t="shared" si="14"/>
        <v>4.68</v>
      </c>
      <c r="AI14" s="101">
        <v>6287.98</v>
      </c>
      <c r="AJ14" s="101">
        <v>5867.66</v>
      </c>
      <c r="AK14" s="101">
        <v>6287.98</v>
      </c>
      <c r="AL14" s="101">
        <v>5867.66</v>
      </c>
      <c r="AM14" s="31">
        <f t="shared" si="15"/>
        <v>6.68</v>
      </c>
      <c r="AN14" s="405">
        <f t="shared" si="4"/>
        <v>0.33400000000000002</v>
      </c>
      <c r="AO14" s="405">
        <f t="shared" si="5"/>
        <v>0.31979999999999997</v>
      </c>
      <c r="AP14" s="405">
        <f t="shared" si="6"/>
        <v>0.33400000000000002</v>
      </c>
      <c r="AQ14" s="405">
        <f t="shared" si="7"/>
        <v>0.31979999999999997</v>
      </c>
      <c r="AR14" s="349">
        <v>10475.61</v>
      </c>
      <c r="AS14" s="350">
        <v>9859.11</v>
      </c>
      <c r="AT14" s="350">
        <v>10475.61</v>
      </c>
      <c r="AU14" s="351">
        <v>9859.11</v>
      </c>
      <c r="AV14" s="124">
        <v>6266.2</v>
      </c>
      <c r="AW14" s="29">
        <v>6122.1</v>
      </c>
      <c r="AX14" s="29">
        <v>6288.5</v>
      </c>
      <c r="AY14" s="97">
        <v>5999.57</v>
      </c>
      <c r="AZ14" s="31">
        <f t="shared" si="16"/>
        <v>4.59</v>
      </c>
      <c r="BA14" s="124">
        <v>3344.69</v>
      </c>
      <c r="BB14" s="29">
        <v>3717.68</v>
      </c>
      <c r="BC14" s="29">
        <v>3177.82</v>
      </c>
      <c r="BD14" s="97">
        <v>3553.95</v>
      </c>
      <c r="BE14" s="31">
        <f t="shared" si="17"/>
        <v>14.52</v>
      </c>
      <c r="BF14" s="405">
        <f t="shared" si="8"/>
        <v>0.4662</v>
      </c>
      <c r="BG14" s="405">
        <f t="shared" si="9"/>
        <v>0.39269999999999999</v>
      </c>
      <c r="BH14" s="405">
        <f t="shared" si="10"/>
        <v>0.49469999999999997</v>
      </c>
      <c r="BI14" s="405">
        <f t="shared" si="11"/>
        <v>0.40760000000000002</v>
      </c>
      <c r="BJ14" s="352">
        <v>9610.89</v>
      </c>
      <c r="BK14" s="353">
        <v>9839.7800000000007</v>
      </c>
      <c r="BL14" s="353">
        <v>9466.32</v>
      </c>
      <c r="BM14" s="354">
        <v>9553.52</v>
      </c>
      <c r="BN14" s="42">
        <v>0.9869</v>
      </c>
      <c r="BO14" s="43">
        <v>0.9869</v>
      </c>
      <c r="BP14" s="43">
        <v>0.9869</v>
      </c>
      <c r="BQ14" s="111">
        <v>0.9869</v>
      </c>
      <c r="BR14" s="68" t="s">
        <v>184</v>
      </c>
      <c r="BS14" s="415">
        <v>7444.42</v>
      </c>
      <c r="BT14" s="69" t="s">
        <v>108</v>
      </c>
      <c r="BU14" s="407">
        <v>1807.57</v>
      </c>
      <c r="BV14" s="70" t="s">
        <v>185</v>
      </c>
      <c r="BW14" s="407">
        <v>271.76</v>
      </c>
      <c r="BX14" s="68">
        <v>94.12</v>
      </c>
      <c r="BY14" s="355">
        <v>416.85</v>
      </c>
      <c r="BZ14" s="355">
        <v>0</v>
      </c>
      <c r="CA14" s="355">
        <v>29.99</v>
      </c>
      <c r="CB14" s="355">
        <v>40.36</v>
      </c>
      <c r="CC14" s="356">
        <v>0</v>
      </c>
      <c r="CD14" s="355">
        <v>50.16</v>
      </c>
      <c r="CE14" s="355">
        <v>4</v>
      </c>
      <c r="CF14" s="357">
        <v>2</v>
      </c>
    </row>
    <row r="15" spans="1:84" ht="30.75" thickBot="1" x14ac:dyDescent="0.3">
      <c r="A15" s="538"/>
      <c r="B15" s="567"/>
      <c r="C15" s="571"/>
      <c r="D15" s="319" t="s">
        <v>73</v>
      </c>
      <c r="E15" s="469"/>
      <c r="F15" s="467"/>
      <c r="G15" s="555"/>
      <c r="H15" s="467"/>
      <c r="I15" s="320">
        <v>0.625</v>
      </c>
      <c r="J15" s="321">
        <v>0.52600000000000002</v>
      </c>
      <c r="K15" s="79">
        <v>18070.66</v>
      </c>
      <c r="L15" s="79">
        <v>17346.79</v>
      </c>
      <c r="M15" s="79">
        <v>17997.22</v>
      </c>
      <c r="N15" s="79">
        <v>17418.169999999998</v>
      </c>
      <c r="O15" s="31">
        <f t="shared" si="18"/>
        <v>4.01</v>
      </c>
      <c r="P15" s="79">
        <v>3953.35</v>
      </c>
      <c r="Q15" s="79">
        <v>4313.38</v>
      </c>
      <c r="R15" s="79">
        <v>4164.3599999999997</v>
      </c>
      <c r="S15" s="79">
        <v>4553.38</v>
      </c>
      <c r="T15" s="31">
        <f t="shared" si="12"/>
        <v>13.18</v>
      </c>
      <c r="U15" s="405">
        <f t="shared" si="0"/>
        <v>0.78120000000000001</v>
      </c>
      <c r="V15" s="405">
        <f t="shared" si="1"/>
        <v>0.75129999999999997</v>
      </c>
      <c r="W15" s="405">
        <f t="shared" si="2"/>
        <v>0.76859999999999995</v>
      </c>
      <c r="X15" s="405">
        <f t="shared" si="3"/>
        <v>0.73860000000000003</v>
      </c>
      <c r="Y15" s="322">
        <v>22024.01</v>
      </c>
      <c r="Z15" s="323">
        <v>21660.17</v>
      </c>
      <c r="AA15" s="323">
        <v>22161.58</v>
      </c>
      <c r="AB15" s="324">
        <v>21971.55</v>
      </c>
      <c r="AC15" s="31">
        <f t="shared" si="13"/>
        <v>2.2599999999999998</v>
      </c>
      <c r="AD15" s="79">
        <v>4187.63</v>
      </c>
      <c r="AE15" s="79">
        <v>3991.45</v>
      </c>
      <c r="AF15" s="79">
        <v>4187.63</v>
      </c>
      <c r="AG15" s="79">
        <v>3991.45</v>
      </c>
      <c r="AH15" s="31">
        <f t="shared" si="14"/>
        <v>4.68</v>
      </c>
      <c r="AI15" s="79">
        <v>6287.98</v>
      </c>
      <c r="AJ15" s="79">
        <v>5867.66</v>
      </c>
      <c r="AK15" s="79">
        <v>6287.98</v>
      </c>
      <c r="AL15" s="79">
        <v>5867.66</v>
      </c>
      <c r="AM15" s="31">
        <f t="shared" si="15"/>
        <v>6.68</v>
      </c>
      <c r="AN15" s="405">
        <f t="shared" si="4"/>
        <v>0.33400000000000002</v>
      </c>
      <c r="AO15" s="405">
        <f t="shared" si="5"/>
        <v>0.31979999999999997</v>
      </c>
      <c r="AP15" s="405">
        <f t="shared" si="6"/>
        <v>0.33400000000000002</v>
      </c>
      <c r="AQ15" s="405">
        <f t="shared" si="7"/>
        <v>0.31979999999999997</v>
      </c>
      <c r="AR15" s="358">
        <v>10475.61</v>
      </c>
      <c r="AS15" s="359">
        <v>9859.11</v>
      </c>
      <c r="AT15" s="359">
        <v>10475.61</v>
      </c>
      <c r="AU15" s="360">
        <v>9859.11</v>
      </c>
      <c r="AV15" s="116">
        <v>6288.5</v>
      </c>
      <c r="AW15" s="53">
        <v>5999.57</v>
      </c>
      <c r="AX15" s="53">
        <v>6266.2</v>
      </c>
      <c r="AY15" s="117">
        <v>6122.1</v>
      </c>
      <c r="AZ15" s="31">
        <f t="shared" si="16"/>
        <v>4.59</v>
      </c>
      <c r="BA15" s="116">
        <v>3110.47</v>
      </c>
      <c r="BB15" s="53">
        <v>3486.48</v>
      </c>
      <c r="BC15" s="53">
        <v>3271.7</v>
      </c>
      <c r="BD15" s="117">
        <v>3641.97</v>
      </c>
      <c r="BE15" s="31">
        <f t="shared" si="17"/>
        <v>14.59</v>
      </c>
      <c r="BF15" s="405">
        <f t="shared" si="8"/>
        <v>0.50539999999999996</v>
      </c>
      <c r="BG15" s="405">
        <f t="shared" si="9"/>
        <v>0.41889999999999999</v>
      </c>
      <c r="BH15" s="405">
        <f t="shared" si="10"/>
        <v>0.47789999999999999</v>
      </c>
      <c r="BI15" s="405">
        <f t="shared" si="11"/>
        <v>0.40510000000000002</v>
      </c>
      <c r="BJ15" s="316">
        <v>9398.9699999999993</v>
      </c>
      <c r="BK15" s="317">
        <v>9486.0499999999993</v>
      </c>
      <c r="BL15" s="317">
        <v>9537.9</v>
      </c>
      <c r="BM15" s="318">
        <v>9764.07</v>
      </c>
      <c r="BN15" s="65">
        <v>0.9869</v>
      </c>
      <c r="BO15" s="66">
        <v>0.9869</v>
      </c>
      <c r="BP15" s="66">
        <v>0.9869</v>
      </c>
      <c r="BQ15" s="67">
        <v>0.9869</v>
      </c>
      <c r="BR15" s="68" t="s">
        <v>184</v>
      </c>
      <c r="BS15" s="415">
        <v>7451.92</v>
      </c>
      <c r="BT15" s="69" t="s">
        <v>108</v>
      </c>
      <c r="BU15" s="407">
        <v>1807.57</v>
      </c>
      <c r="BV15" s="70" t="s">
        <v>186</v>
      </c>
      <c r="BW15" s="407">
        <v>332.15</v>
      </c>
      <c r="BX15" s="200">
        <v>94.12</v>
      </c>
      <c r="BY15" s="201">
        <v>417.27</v>
      </c>
      <c r="BZ15" s="201">
        <v>0</v>
      </c>
      <c r="CA15" s="201">
        <v>29.57</v>
      </c>
      <c r="CB15" s="201">
        <v>40.36</v>
      </c>
      <c r="CC15" s="201">
        <v>0</v>
      </c>
      <c r="CD15" s="201">
        <v>50.16</v>
      </c>
      <c r="CE15" s="201">
        <v>4</v>
      </c>
      <c r="CF15" s="244">
        <v>2</v>
      </c>
    </row>
    <row r="16" spans="1:84" ht="15" customHeight="1" thickBot="1" x14ac:dyDescent="0.3">
      <c r="A16" s="538"/>
      <c r="B16" s="568" t="s">
        <v>18</v>
      </c>
      <c r="C16" s="572" t="s">
        <v>17</v>
      </c>
      <c r="D16" s="361" t="s">
        <v>72</v>
      </c>
      <c r="E16" s="469"/>
      <c r="F16" s="467"/>
      <c r="G16" s="555"/>
      <c r="H16" s="467"/>
      <c r="I16" s="362">
        <v>0.625</v>
      </c>
      <c r="J16" s="363">
        <v>0.52600000000000002</v>
      </c>
      <c r="K16" s="101">
        <v>18614.68</v>
      </c>
      <c r="L16" s="101">
        <v>18166.73</v>
      </c>
      <c r="M16" s="101">
        <v>18689.89</v>
      </c>
      <c r="N16" s="101">
        <v>18132.96</v>
      </c>
      <c r="O16" s="31">
        <f t="shared" si="18"/>
        <v>2.98</v>
      </c>
      <c r="P16" s="101">
        <v>4248.53</v>
      </c>
      <c r="Q16" s="101">
        <v>4650.08</v>
      </c>
      <c r="R16" s="101">
        <v>4025.71</v>
      </c>
      <c r="S16" s="101">
        <v>4275.59</v>
      </c>
      <c r="T16" s="31">
        <f t="shared" si="12"/>
        <v>13.43</v>
      </c>
      <c r="U16" s="405">
        <f t="shared" si="0"/>
        <v>0.77180000000000004</v>
      </c>
      <c r="V16" s="405">
        <f t="shared" si="1"/>
        <v>0.74399999999999999</v>
      </c>
      <c r="W16" s="405">
        <f t="shared" si="2"/>
        <v>0.78459999999999996</v>
      </c>
      <c r="X16" s="405">
        <f t="shared" si="3"/>
        <v>0.76419999999999999</v>
      </c>
      <c r="Y16" s="322">
        <v>22863.21</v>
      </c>
      <c r="Z16" s="323">
        <v>22816.81</v>
      </c>
      <c r="AA16" s="323">
        <v>22715.599999999999</v>
      </c>
      <c r="AB16" s="324">
        <v>22408.55</v>
      </c>
      <c r="AC16" s="31">
        <f t="shared" si="13"/>
        <v>1.99</v>
      </c>
      <c r="AD16" s="101">
        <v>4338.04</v>
      </c>
      <c r="AE16" s="101">
        <v>4206.6499999999996</v>
      </c>
      <c r="AF16" s="101">
        <v>4338.04</v>
      </c>
      <c r="AG16" s="101">
        <v>4206.6499999999996</v>
      </c>
      <c r="AH16" s="31">
        <f t="shared" si="14"/>
        <v>3.03</v>
      </c>
      <c r="AI16" s="101">
        <v>6287.98</v>
      </c>
      <c r="AJ16" s="101">
        <v>5867.66</v>
      </c>
      <c r="AK16" s="101">
        <v>6287.98</v>
      </c>
      <c r="AL16" s="101">
        <v>5867.66</v>
      </c>
      <c r="AM16" s="31">
        <f t="shared" si="15"/>
        <v>6.68</v>
      </c>
      <c r="AN16" s="405">
        <f t="shared" si="4"/>
        <v>0.31009999999999999</v>
      </c>
      <c r="AO16" s="405">
        <f t="shared" si="5"/>
        <v>0.28310000000000002</v>
      </c>
      <c r="AP16" s="405">
        <f t="shared" si="6"/>
        <v>0.31009999999999999</v>
      </c>
      <c r="AQ16" s="405">
        <f t="shared" si="7"/>
        <v>0.28310000000000002</v>
      </c>
      <c r="AR16" s="325">
        <v>10626.02</v>
      </c>
      <c r="AS16" s="326">
        <v>10074.31</v>
      </c>
      <c r="AT16" s="326">
        <v>10626.02</v>
      </c>
      <c r="AU16" s="327">
        <v>10074.31</v>
      </c>
      <c r="AV16" s="124">
        <v>6510.13</v>
      </c>
      <c r="AW16" s="29">
        <v>6374.4</v>
      </c>
      <c r="AX16" s="29">
        <v>6534.41</v>
      </c>
      <c r="AY16" s="97">
        <v>6315.12</v>
      </c>
      <c r="AZ16" s="31">
        <f t="shared" si="16"/>
        <v>3.36</v>
      </c>
      <c r="BA16" s="124">
        <v>3102.91</v>
      </c>
      <c r="BB16" s="29">
        <v>3551.21</v>
      </c>
      <c r="BC16" s="29">
        <v>2957.92</v>
      </c>
      <c r="BD16" s="97">
        <v>3237.16</v>
      </c>
      <c r="BE16" s="31">
        <f t="shared" si="17"/>
        <v>16.71</v>
      </c>
      <c r="BF16" s="405">
        <f t="shared" si="8"/>
        <v>0.52339999999999998</v>
      </c>
      <c r="BG16" s="405">
        <f t="shared" si="9"/>
        <v>0.44290000000000002</v>
      </c>
      <c r="BH16" s="405">
        <f t="shared" si="10"/>
        <v>0.54730000000000001</v>
      </c>
      <c r="BI16" s="405">
        <f t="shared" si="11"/>
        <v>0.4874</v>
      </c>
      <c r="BJ16" s="364">
        <v>9613.0400000000009</v>
      </c>
      <c r="BK16" s="365">
        <v>9925.61</v>
      </c>
      <c r="BL16" s="365">
        <v>9492.33</v>
      </c>
      <c r="BM16" s="366">
        <v>9552.2800000000007</v>
      </c>
      <c r="BN16" s="89">
        <v>0.9869</v>
      </c>
      <c r="BO16" s="90">
        <v>0.9869</v>
      </c>
      <c r="BP16" s="90">
        <v>0.9869</v>
      </c>
      <c r="BQ16" s="91">
        <v>0.9869</v>
      </c>
      <c r="BR16" s="68" t="s">
        <v>184</v>
      </c>
      <c r="BS16" s="415">
        <v>7444.42</v>
      </c>
      <c r="BT16" s="69" t="s">
        <v>108</v>
      </c>
      <c r="BU16" s="407">
        <v>1807.57</v>
      </c>
      <c r="BV16" s="70" t="s">
        <v>187</v>
      </c>
      <c r="BW16" s="407">
        <v>1711.05</v>
      </c>
      <c r="BX16" s="200">
        <v>94.12</v>
      </c>
      <c r="BY16" s="201">
        <v>416.85</v>
      </c>
      <c r="BZ16" s="201">
        <v>0</v>
      </c>
      <c r="CA16" s="201">
        <v>29.99</v>
      </c>
      <c r="CB16" s="201">
        <v>40.36</v>
      </c>
      <c r="CC16" s="201">
        <v>0</v>
      </c>
      <c r="CD16" s="201">
        <v>50.16</v>
      </c>
      <c r="CE16" s="201">
        <v>4</v>
      </c>
      <c r="CF16" s="244">
        <v>2</v>
      </c>
    </row>
    <row r="17" spans="1:84" ht="60.75" thickBot="1" x14ac:dyDescent="0.3">
      <c r="A17" s="539"/>
      <c r="B17" s="569"/>
      <c r="C17" s="573"/>
      <c r="D17" s="331" t="s">
        <v>73</v>
      </c>
      <c r="E17" s="470"/>
      <c r="F17" s="471"/>
      <c r="G17" s="556"/>
      <c r="H17" s="471"/>
      <c r="I17" s="332">
        <v>0.625</v>
      </c>
      <c r="J17" s="333">
        <v>0.52600000000000002</v>
      </c>
      <c r="K17" s="58">
        <v>18697.52</v>
      </c>
      <c r="L17" s="58">
        <v>18139.23</v>
      </c>
      <c r="M17" s="58">
        <v>18622.09</v>
      </c>
      <c r="N17" s="58">
        <v>18172.939999999999</v>
      </c>
      <c r="O17" s="31">
        <f t="shared" si="18"/>
        <v>2.99</v>
      </c>
      <c r="P17" s="58">
        <v>4025.88</v>
      </c>
      <c r="Q17" s="58">
        <v>4275.41</v>
      </c>
      <c r="R17" s="58">
        <v>4248.3599999999997</v>
      </c>
      <c r="S17" s="58">
        <v>4650.25</v>
      </c>
      <c r="T17" s="31">
        <f t="shared" si="12"/>
        <v>13.43</v>
      </c>
      <c r="U17" s="405">
        <f t="shared" si="0"/>
        <v>0.78469999999999995</v>
      </c>
      <c r="V17" s="405">
        <f t="shared" si="1"/>
        <v>0.76429999999999998</v>
      </c>
      <c r="W17" s="405">
        <f t="shared" si="2"/>
        <v>0.77190000000000003</v>
      </c>
      <c r="X17" s="405">
        <f t="shared" si="3"/>
        <v>0.74409999999999998</v>
      </c>
      <c r="Y17" s="334">
        <v>22723.4</v>
      </c>
      <c r="Z17" s="335">
        <v>22414.639999999999</v>
      </c>
      <c r="AA17" s="335">
        <v>22870.45</v>
      </c>
      <c r="AB17" s="336">
        <v>22823.19</v>
      </c>
      <c r="AC17" s="31">
        <f t="shared" si="13"/>
        <v>1.99</v>
      </c>
      <c r="AD17" s="58">
        <v>4338.04</v>
      </c>
      <c r="AE17" s="58">
        <v>4206.6499999999996</v>
      </c>
      <c r="AF17" s="58">
        <v>4338.04</v>
      </c>
      <c r="AG17" s="58">
        <v>4206.6499999999996</v>
      </c>
      <c r="AH17" s="31">
        <f t="shared" si="14"/>
        <v>3.03</v>
      </c>
      <c r="AI17" s="58">
        <v>6287.98</v>
      </c>
      <c r="AJ17" s="58">
        <v>5867.66</v>
      </c>
      <c r="AK17" s="58">
        <v>6287.98</v>
      </c>
      <c r="AL17" s="58">
        <v>5867.66</v>
      </c>
      <c r="AM17" s="31">
        <f t="shared" si="15"/>
        <v>6.68</v>
      </c>
      <c r="AN17" s="405">
        <f t="shared" si="4"/>
        <v>0.31009999999999999</v>
      </c>
      <c r="AO17" s="405">
        <f t="shared" si="5"/>
        <v>0.28310000000000002</v>
      </c>
      <c r="AP17" s="405">
        <f t="shared" si="6"/>
        <v>0.31009999999999999</v>
      </c>
      <c r="AQ17" s="405">
        <f t="shared" si="7"/>
        <v>0.28310000000000002</v>
      </c>
      <c r="AR17" s="337">
        <v>10626.02</v>
      </c>
      <c r="AS17" s="338">
        <v>10074.31</v>
      </c>
      <c r="AT17" s="338">
        <v>10626.02</v>
      </c>
      <c r="AU17" s="339">
        <v>10074.31</v>
      </c>
      <c r="AV17" s="116">
        <v>6534.41</v>
      </c>
      <c r="AW17" s="53">
        <v>6315.12</v>
      </c>
      <c r="AX17" s="53">
        <v>6510.13</v>
      </c>
      <c r="AY17" s="117">
        <v>6374.4</v>
      </c>
      <c r="AZ17" s="31">
        <f t="shared" si="16"/>
        <v>3.36</v>
      </c>
      <c r="BA17" s="116">
        <v>3022.46</v>
      </c>
      <c r="BB17" s="53">
        <v>3311.08</v>
      </c>
      <c r="BC17" s="53">
        <v>3171.64</v>
      </c>
      <c r="BD17" s="117">
        <v>3625.53</v>
      </c>
      <c r="BE17" s="31">
        <f t="shared" si="17"/>
        <v>16.63</v>
      </c>
      <c r="BF17" s="405">
        <f t="shared" si="8"/>
        <v>0.53749999999999998</v>
      </c>
      <c r="BG17" s="405">
        <f t="shared" si="9"/>
        <v>0.47570000000000001</v>
      </c>
      <c r="BH17" s="405">
        <f t="shared" si="10"/>
        <v>0.51280000000000003</v>
      </c>
      <c r="BI17" s="405">
        <f t="shared" si="11"/>
        <v>0.43120000000000003</v>
      </c>
      <c r="BJ17" s="367">
        <v>9556.8700000000008</v>
      </c>
      <c r="BK17" s="341">
        <v>9626.2000000000007</v>
      </c>
      <c r="BL17" s="341">
        <v>9681.77</v>
      </c>
      <c r="BM17" s="342">
        <v>9999.93</v>
      </c>
      <c r="BN17" s="142">
        <v>0.9869</v>
      </c>
      <c r="BO17" s="143">
        <v>0.9869</v>
      </c>
      <c r="BP17" s="143">
        <v>0.9869</v>
      </c>
      <c r="BQ17" s="144">
        <v>0.9869</v>
      </c>
      <c r="BR17" s="92" t="s">
        <v>184</v>
      </c>
      <c r="BS17" s="415">
        <v>7451.92</v>
      </c>
      <c r="BT17" s="93" t="s">
        <v>108</v>
      </c>
      <c r="BU17" s="407">
        <v>1807.57</v>
      </c>
      <c r="BV17" s="94" t="s">
        <v>188</v>
      </c>
      <c r="BW17" s="408">
        <v>1509.75</v>
      </c>
      <c r="BX17" s="6">
        <v>94.12</v>
      </c>
      <c r="BY17" s="18">
        <v>417.27</v>
      </c>
      <c r="BZ17" s="18">
        <v>0</v>
      </c>
      <c r="CA17" s="18">
        <v>29.57</v>
      </c>
      <c r="CB17" s="18">
        <v>40.36</v>
      </c>
      <c r="CC17" s="18">
        <v>0</v>
      </c>
      <c r="CD17" s="18">
        <v>50.16</v>
      </c>
      <c r="CE17" s="18">
        <v>4</v>
      </c>
      <c r="CF17" s="7">
        <v>2</v>
      </c>
    </row>
    <row r="18" spans="1:84" ht="30" customHeight="1" thickBot="1" x14ac:dyDescent="0.3">
      <c r="A18" s="537" t="s">
        <v>19</v>
      </c>
      <c r="B18" s="258" t="s">
        <v>20</v>
      </c>
      <c r="C18" s="368" t="s">
        <v>21</v>
      </c>
      <c r="D18" s="437" t="s">
        <v>69</v>
      </c>
      <c r="E18" s="468" t="s">
        <v>77</v>
      </c>
      <c r="F18" s="466" t="s">
        <v>75</v>
      </c>
      <c r="G18" s="468" t="s">
        <v>213</v>
      </c>
      <c r="H18" s="466" t="s">
        <v>209</v>
      </c>
      <c r="I18" s="320">
        <v>0.90900000000000003</v>
      </c>
      <c r="J18" s="321">
        <v>0.71399999999999997</v>
      </c>
      <c r="K18" s="58">
        <v>5606.96</v>
      </c>
      <c r="L18" s="58">
        <v>5738.64</v>
      </c>
      <c r="M18" s="58">
        <v>5624.33</v>
      </c>
      <c r="N18" s="58">
        <v>5811.63</v>
      </c>
      <c r="O18" s="31">
        <f t="shared" si="18"/>
        <v>3.52</v>
      </c>
      <c r="P18" s="58">
        <v>3045.87</v>
      </c>
      <c r="Q18" s="58">
        <v>5208.62</v>
      </c>
      <c r="R18" s="58">
        <v>3457.69</v>
      </c>
      <c r="S18" s="58">
        <v>5242.37</v>
      </c>
      <c r="T18" s="31">
        <f t="shared" si="12"/>
        <v>41.9</v>
      </c>
      <c r="U18" s="405">
        <f t="shared" si="0"/>
        <v>0.45679999999999998</v>
      </c>
      <c r="V18" s="405">
        <f t="shared" si="1"/>
        <v>9.2399999999999996E-2</v>
      </c>
      <c r="W18" s="405">
        <f t="shared" si="2"/>
        <v>0.38519999999999999</v>
      </c>
      <c r="X18" s="405">
        <f t="shared" si="3"/>
        <v>9.8000000000000004E-2</v>
      </c>
      <c r="Y18" s="346">
        <v>8652.83</v>
      </c>
      <c r="Z18" s="347">
        <v>10947.26</v>
      </c>
      <c r="AA18" s="347">
        <v>9082.02</v>
      </c>
      <c r="AB18" s="348">
        <v>11054</v>
      </c>
      <c r="AC18" s="31">
        <f t="shared" si="13"/>
        <v>21.72</v>
      </c>
      <c r="AD18" s="58">
        <v>2377.91</v>
      </c>
      <c r="AE18" s="58">
        <v>2486.7600000000002</v>
      </c>
      <c r="AF18" s="58">
        <v>2377.91</v>
      </c>
      <c r="AG18" s="58">
        <v>2486.7600000000002</v>
      </c>
      <c r="AH18" s="31">
        <f t="shared" si="14"/>
        <v>4.38</v>
      </c>
      <c r="AI18" s="58">
        <v>6437.49</v>
      </c>
      <c r="AJ18" s="58">
        <v>6978.59</v>
      </c>
      <c r="AK18" s="58">
        <v>6437.49</v>
      </c>
      <c r="AL18" s="58">
        <v>6978.59</v>
      </c>
      <c r="AM18" s="31">
        <f t="shared" si="15"/>
        <v>7.75</v>
      </c>
      <c r="AN18" s="405">
        <f t="shared" si="4"/>
        <v>0.63060000000000005</v>
      </c>
      <c r="AO18" s="405">
        <f t="shared" si="5"/>
        <v>0.64370000000000005</v>
      </c>
      <c r="AP18" s="405">
        <f t="shared" si="6"/>
        <v>0.63060000000000005</v>
      </c>
      <c r="AQ18" s="405">
        <f t="shared" si="7"/>
        <v>0.64370000000000005</v>
      </c>
      <c r="AR18" s="349">
        <v>8815.4</v>
      </c>
      <c r="AS18" s="350">
        <v>9465.35</v>
      </c>
      <c r="AT18" s="350">
        <v>8815.4</v>
      </c>
      <c r="AU18" s="351">
        <v>9465.35</v>
      </c>
      <c r="AV18" s="116">
        <v>4830.17</v>
      </c>
      <c r="AW18" s="53">
        <v>4961.8500000000004</v>
      </c>
      <c r="AX18" s="53">
        <v>4847.54</v>
      </c>
      <c r="AY18" s="117">
        <v>5034.84</v>
      </c>
      <c r="AZ18" s="31">
        <f t="shared" si="16"/>
        <v>4.07</v>
      </c>
      <c r="BA18" s="116">
        <v>2308.41</v>
      </c>
      <c r="BB18" s="53">
        <v>4396.46</v>
      </c>
      <c r="BC18" s="53">
        <v>2647.16</v>
      </c>
      <c r="BD18" s="117">
        <v>4427.05</v>
      </c>
      <c r="BE18" s="31">
        <f t="shared" si="17"/>
        <v>47.86</v>
      </c>
      <c r="BF18" s="405">
        <f t="shared" si="8"/>
        <v>0.52210000000000001</v>
      </c>
      <c r="BG18" s="405">
        <f t="shared" si="9"/>
        <v>0.1139</v>
      </c>
      <c r="BH18" s="405">
        <f t="shared" si="10"/>
        <v>0.45390000000000003</v>
      </c>
      <c r="BI18" s="405">
        <f t="shared" si="11"/>
        <v>0.1207</v>
      </c>
      <c r="BJ18" s="328">
        <v>7138.58</v>
      </c>
      <c r="BK18" s="329">
        <v>9358.3100000000013</v>
      </c>
      <c r="BL18" s="329">
        <v>7494.7</v>
      </c>
      <c r="BM18" s="330">
        <v>9461.89</v>
      </c>
      <c r="BN18" s="89">
        <v>2.7465000000000002</v>
      </c>
      <c r="BO18" s="90">
        <v>2.7465000000000002</v>
      </c>
      <c r="BP18" s="90">
        <v>2.7465000000000002</v>
      </c>
      <c r="BQ18" s="91">
        <v>2.7465000000000002</v>
      </c>
      <c r="BR18" s="441" t="s">
        <v>89</v>
      </c>
      <c r="BS18" s="414"/>
      <c r="BT18" s="442" t="s">
        <v>108</v>
      </c>
      <c r="BU18" s="410">
        <v>1647.22</v>
      </c>
      <c r="BV18" s="436" t="s">
        <v>272</v>
      </c>
      <c r="BW18" s="419">
        <v>1464.38</v>
      </c>
      <c r="BX18" s="468">
        <v>87.27</v>
      </c>
      <c r="BY18" s="548">
        <v>447.75</v>
      </c>
      <c r="BZ18" s="548">
        <v>0</v>
      </c>
      <c r="CA18" s="548">
        <v>31.95</v>
      </c>
      <c r="CB18" s="548">
        <v>32.36</v>
      </c>
      <c r="CC18" s="548">
        <v>0</v>
      </c>
      <c r="CD18" s="549">
        <v>43.63</v>
      </c>
      <c r="CE18" s="536">
        <v>4</v>
      </c>
      <c r="CF18" s="552">
        <v>2</v>
      </c>
    </row>
    <row r="19" spans="1:84" ht="30.75" thickBot="1" x14ac:dyDescent="0.3">
      <c r="A19" s="538"/>
      <c r="B19" s="449" t="s">
        <v>19</v>
      </c>
      <c r="C19" s="260" t="s">
        <v>22</v>
      </c>
      <c r="D19" s="438" t="s">
        <v>69</v>
      </c>
      <c r="E19" s="469"/>
      <c r="F19" s="467"/>
      <c r="G19" s="469"/>
      <c r="H19" s="467"/>
      <c r="I19" s="320">
        <v>0.90900000000000003</v>
      </c>
      <c r="J19" s="321">
        <v>0.625</v>
      </c>
      <c r="K19" s="79">
        <v>6347.67</v>
      </c>
      <c r="L19" s="79">
        <v>6571.56</v>
      </c>
      <c r="M19" s="79">
        <v>6346.49</v>
      </c>
      <c r="N19" s="79">
        <v>6590.1</v>
      </c>
      <c r="O19" s="31">
        <f t="shared" si="18"/>
        <v>3.7</v>
      </c>
      <c r="P19" s="79">
        <v>3045.87</v>
      </c>
      <c r="Q19" s="79">
        <v>5208.62</v>
      </c>
      <c r="R19" s="79">
        <v>3457.69</v>
      </c>
      <c r="S19" s="79">
        <v>5242.37</v>
      </c>
      <c r="T19" s="31">
        <f t="shared" si="12"/>
        <v>41.9</v>
      </c>
      <c r="U19" s="405">
        <f t="shared" si="0"/>
        <v>0.5202</v>
      </c>
      <c r="V19" s="405">
        <f t="shared" si="1"/>
        <v>0.2074</v>
      </c>
      <c r="W19" s="405">
        <f t="shared" si="2"/>
        <v>0.45519999999999999</v>
      </c>
      <c r="X19" s="405">
        <f t="shared" si="3"/>
        <v>0.20449999999999999</v>
      </c>
      <c r="Y19" s="322">
        <v>9393.5400000000009</v>
      </c>
      <c r="Z19" s="323">
        <v>11780.18</v>
      </c>
      <c r="AA19" s="323">
        <v>9804.18</v>
      </c>
      <c r="AB19" s="324">
        <v>11832.470000000001</v>
      </c>
      <c r="AC19" s="31">
        <f t="shared" si="13"/>
        <v>20.61</v>
      </c>
      <c r="AD19" s="79">
        <v>2581.6999999999998</v>
      </c>
      <c r="AE19" s="79">
        <v>2714.15</v>
      </c>
      <c r="AF19" s="79">
        <v>2581.6999999999998</v>
      </c>
      <c r="AG19" s="79">
        <v>2714.15</v>
      </c>
      <c r="AH19" s="31">
        <f t="shared" si="14"/>
        <v>4.88</v>
      </c>
      <c r="AI19" s="79">
        <v>6437.49</v>
      </c>
      <c r="AJ19" s="79">
        <v>6978.59</v>
      </c>
      <c r="AK19" s="79">
        <v>6437.49</v>
      </c>
      <c r="AL19" s="79">
        <v>6978.59</v>
      </c>
      <c r="AM19" s="31">
        <f t="shared" si="15"/>
        <v>7.75</v>
      </c>
      <c r="AN19" s="405">
        <f t="shared" si="4"/>
        <v>0.59899999999999998</v>
      </c>
      <c r="AO19" s="405">
        <f t="shared" si="5"/>
        <v>0.61109999999999998</v>
      </c>
      <c r="AP19" s="405">
        <f t="shared" si="6"/>
        <v>0.59899999999999998</v>
      </c>
      <c r="AQ19" s="405">
        <f t="shared" si="7"/>
        <v>0.61109999999999998</v>
      </c>
      <c r="AR19" s="358">
        <v>9019.19</v>
      </c>
      <c r="AS19" s="359">
        <v>9692.74</v>
      </c>
      <c r="AT19" s="359">
        <v>9019.19</v>
      </c>
      <c r="AU19" s="360">
        <v>9692.74</v>
      </c>
      <c r="AV19" s="116">
        <v>5103.62</v>
      </c>
      <c r="AW19" s="53">
        <v>4704.3</v>
      </c>
      <c r="AX19" s="53">
        <v>4686.97</v>
      </c>
      <c r="AY19" s="117">
        <v>4930.57</v>
      </c>
      <c r="AZ19" s="31">
        <f t="shared" si="16"/>
        <v>8.16</v>
      </c>
      <c r="BA19" s="116">
        <v>2755.69</v>
      </c>
      <c r="BB19" s="53">
        <v>4683.1899999999996</v>
      </c>
      <c r="BC19" s="53">
        <v>2914.65</v>
      </c>
      <c r="BD19" s="117">
        <v>4700.42</v>
      </c>
      <c r="BE19" s="31">
        <f t="shared" si="17"/>
        <v>41.37</v>
      </c>
      <c r="BF19" s="405">
        <f t="shared" si="8"/>
        <v>0.46010000000000001</v>
      </c>
      <c r="BG19" s="405">
        <f t="shared" si="9"/>
        <v>4.4999999999999997E-3</v>
      </c>
      <c r="BH19" s="405">
        <f t="shared" si="10"/>
        <v>0.37809999999999999</v>
      </c>
      <c r="BI19" s="405">
        <f t="shared" si="11"/>
        <v>4.6699999999999998E-2</v>
      </c>
      <c r="BJ19" s="316">
        <v>7859.3099999999995</v>
      </c>
      <c r="BK19" s="317">
        <v>9387.49</v>
      </c>
      <c r="BL19" s="317">
        <v>7601.6200000000008</v>
      </c>
      <c r="BM19" s="318">
        <v>9630.99</v>
      </c>
      <c r="BN19" s="65">
        <v>2.7465000000000002</v>
      </c>
      <c r="BO19" s="66">
        <v>2.7465000000000002</v>
      </c>
      <c r="BP19" s="66">
        <v>2.7465000000000002</v>
      </c>
      <c r="BQ19" s="67">
        <v>0.93479999999999996</v>
      </c>
      <c r="BR19" s="444" t="s">
        <v>189</v>
      </c>
      <c r="BS19" s="415">
        <v>2164.21</v>
      </c>
      <c r="BT19" s="69" t="s">
        <v>108</v>
      </c>
      <c r="BU19" s="410">
        <v>1647.22</v>
      </c>
      <c r="BV19" s="443" t="s">
        <v>273</v>
      </c>
      <c r="BW19" s="420">
        <v>515.04</v>
      </c>
      <c r="BX19" s="469"/>
      <c r="BY19" s="549"/>
      <c r="BZ19" s="549"/>
      <c r="CA19" s="549"/>
      <c r="CB19" s="549"/>
      <c r="CC19" s="549"/>
      <c r="CD19" s="549"/>
      <c r="CE19" s="536"/>
      <c r="CF19" s="552"/>
    </row>
    <row r="20" spans="1:84" ht="30.75" customHeight="1" thickBot="1" x14ac:dyDescent="0.3">
      <c r="A20" s="538"/>
      <c r="B20" s="445" t="s">
        <v>23</v>
      </c>
      <c r="C20" s="446" t="s">
        <v>17</v>
      </c>
      <c r="D20" s="438" t="s">
        <v>69</v>
      </c>
      <c r="E20" s="469"/>
      <c r="F20" s="467"/>
      <c r="G20" s="469"/>
      <c r="H20" s="467"/>
      <c r="I20" s="320">
        <v>0.90900000000000003</v>
      </c>
      <c r="J20" s="321">
        <v>0.625</v>
      </c>
      <c r="K20" s="101">
        <v>7021.38</v>
      </c>
      <c r="L20" s="101">
        <v>7257.06</v>
      </c>
      <c r="M20" s="101">
        <v>7074.66</v>
      </c>
      <c r="N20" s="101">
        <v>7330.05</v>
      </c>
      <c r="O20" s="31">
        <f t="shared" si="18"/>
        <v>4.21</v>
      </c>
      <c r="P20" s="101">
        <v>3045.87</v>
      </c>
      <c r="Q20" s="101">
        <v>5208.62</v>
      </c>
      <c r="R20" s="101">
        <v>3457.69</v>
      </c>
      <c r="S20" s="101">
        <v>5242.37</v>
      </c>
      <c r="T20" s="31">
        <f t="shared" si="12"/>
        <v>41.9</v>
      </c>
      <c r="U20" s="405">
        <f t="shared" si="0"/>
        <v>0.56620000000000004</v>
      </c>
      <c r="V20" s="405">
        <f t="shared" si="1"/>
        <v>0.2823</v>
      </c>
      <c r="W20" s="405">
        <f t="shared" si="2"/>
        <v>0.51129999999999998</v>
      </c>
      <c r="X20" s="405">
        <f t="shared" si="3"/>
        <v>0.2848</v>
      </c>
      <c r="Y20" s="322">
        <v>10067.25</v>
      </c>
      <c r="Z20" s="323">
        <v>12465.68</v>
      </c>
      <c r="AA20" s="323">
        <v>10532.35</v>
      </c>
      <c r="AB20" s="324">
        <v>12572.42</v>
      </c>
      <c r="AC20" s="31">
        <f t="shared" si="13"/>
        <v>19.93</v>
      </c>
      <c r="AD20" s="101">
        <v>2783.04</v>
      </c>
      <c r="AE20" s="101">
        <v>2906.38</v>
      </c>
      <c r="AF20" s="101">
        <v>2783.04</v>
      </c>
      <c r="AG20" s="101">
        <v>2906.38</v>
      </c>
      <c r="AH20" s="31">
        <f t="shared" si="14"/>
        <v>4.24</v>
      </c>
      <c r="AI20" s="101">
        <v>6437.49</v>
      </c>
      <c r="AJ20" s="101">
        <v>6978.59</v>
      </c>
      <c r="AK20" s="101">
        <v>6437.49</v>
      </c>
      <c r="AL20" s="101">
        <v>6978.59</v>
      </c>
      <c r="AM20" s="31">
        <f t="shared" si="15"/>
        <v>7.75</v>
      </c>
      <c r="AN20" s="405">
        <f t="shared" si="4"/>
        <v>0.56769999999999998</v>
      </c>
      <c r="AO20" s="405">
        <f t="shared" si="5"/>
        <v>0.58350000000000002</v>
      </c>
      <c r="AP20" s="405">
        <f t="shared" si="6"/>
        <v>0.56769999999999998</v>
      </c>
      <c r="AQ20" s="405">
        <f t="shared" si="7"/>
        <v>0.58350000000000002</v>
      </c>
      <c r="AR20" s="325">
        <v>9220.5300000000007</v>
      </c>
      <c r="AS20" s="326">
        <v>9884.9699999999993</v>
      </c>
      <c r="AT20" s="326">
        <v>9220.5300000000007</v>
      </c>
      <c r="AU20" s="327">
        <v>9884.9699999999993</v>
      </c>
      <c r="AV20" s="124">
        <v>5569.59</v>
      </c>
      <c r="AW20" s="29">
        <v>5182.0600000000004</v>
      </c>
      <c r="AX20" s="29">
        <v>5415.13</v>
      </c>
      <c r="AY20" s="97">
        <v>5670.53</v>
      </c>
      <c r="AZ20" s="31">
        <f t="shared" si="16"/>
        <v>8.61</v>
      </c>
      <c r="BA20" s="124">
        <v>2125.98</v>
      </c>
      <c r="BB20" s="29">
        <v>4140.3500000000004</v>
      </c>
      <c r="BC20" s="29">
        <v>2436.7199999999998</v>
      </c>
      <c r="BD20" s="97">
        <v>4169.71</v>
      </c>
      <c r="BE20" s="31">
        <f t="shared" si="17"/>
        <v>49.01</v>
      </c>
      <c r="BF20" s="405">
        <f t="shared" si="8"/>
        <v>0.61829999999999996</v>
      </c>
      <c r="BG20" s="405">
        <f t="shared" si="9"/>
        <v>0.20100000000000001</v>
      </c>
      <c r="BH20" s="405">
        <f t="shared" si="10"/>
        <v>0.55000000000000004</v>
      </c>
      <c r="BI20" s="405">
        <f t="shared" si="11"/>
        <v>0.26469999999999999</v>
      </c>
      <c r="BJ20" s="328">
        <v>7695.57</v>
      </c>
      <c r="BK20" s="329">
        <v>9322.41</v>
      </c>
      <c r="BL20" s="329">
        <v>7851.85</v>
      </c>
      <c r="BM20" s="330">
        <v>9840.24</v>
      </c>
      <c r="BN20" s="89">
        <v>2.7465000000000002</v>
      </c>
      <c r="BO20" s="90">
        <v>2.7465000000000002</v>
      </c>
      <c r="BP20" s="90">
        <v>2.7465000000000002</v>
      </c>
      <c r="BQ20" s="91">
        <v>0.93479999999999996</v>
      </c>
      <c r="BR20" s="444" t="s">
        <v>189</v>
      </c>
      <c r="BS20" s="415">
        <v>2164.21</v>
      </c>
      <c r="BT20" s="69" t="s">
        <v>108</v>
      </c>
      <c r="BU20" s="410">
        <v>1647.22</v>
      </c>
      <c r="BV20" s="443" t="s">
        <v>274</v>
      </c>
      <c r="BW20" s="420">
        <v>2488.73</v>
      </c>
      <c r="BX20" s="469"/>
      <c r="BY20" s="549"/>
      <c r="BZ20" s="549"/>
      <c r="CA20" s="549"/>
      <c r="CB20" s="549"/>
      <c r="CC20" s="549"/>
      <c r="CD20" s="549"/>
      <c r="CE20" s="536"/>
      <c r="CF20" s="552"/>
    </row>
    <row r="21" spans="1:84" ht="15.75" thickBot="1" x14ac:dyDescent="0.3">
      <c r="A21" s="539"/>
      <c r="B21" s="448" t="s">
        <v>24</v>
      </c>
      <c r="C21" s="447" t="s">
        <v>21</v>
      </c>
      <c r="D21" s="439" t="s">
        <v>69</v>
      </c>
      <c r="E21" s="470"/>
      <c r="F21" s="471"/>
      <c r="G21" s="470"/>
      <c r="H21" s="471"/>
      <c r="I21" s="332">
        <v>0.90900000000000003</v>
      </c>
      <c r="J21" s="333">
        <v>0.83299999999999996</v>
      </c>
      <c r="K21" s="79">
        <v>3797.86</v>
      </c>
      <c r="L21" s="79">
        <v>3997.51</v>
      </c>
      <c r="M21" s="79">
        <v>3815.22</v>
      </c>
      <c r="N21" s="79">
        <v>4016.05</v>
      </c>
      <c r="O21" s="31">
        <f t="shared" si="18"/>
        <v>5.43</v>
      </c>
      <c r="P21" s="79">
        <v>3045.87</v>
      </c>
      <c r="Q21" s="79">
        <v>5208.62</v>
      </c>
      <c r="R21" s="79">
        <v>3457.69</v>
      </c>
      <c r="S21" s="79">
        <v>5242.37</v>
      </c>
      <c r="T21" s="31">
        <f t="shared" si="12"/>
        <v>41.9</v>
      </c>
      <c r="U21" s="405">
        <f t="shared" si="0"/>
        <v>0.19800000000000001</v>
      </c>
      <c r="V21" s="405">
        <f t="shared" si="1"/>
        <v>0.23250000000000001</v>
      </c>
      <c r="W21" s="405">
        <f t="shared" si="2"/>
        <v>9.3700000000000006E-2</v>
      </c>
      <c r="X21" s="405">
        <f t="shared" si="3"/>
        <v>0.2339</v>
      </c>
      <c r="Y21" s="334">
        <v>6843.73</v>
      </c>
      <c r="Z21" s="335">
        <v>9206.130000000001</v>
      </c>
      <c r="AA21" s="335">
        <v>7272.91</v>
      </c>
      <c r="AB21" s="336">
        <v>9258.42</v>
      </c>
      <c r="AC21" s="31">
        <f t="shared" si="13"/>
        <v>26.08</v>
      </c>
      <c r="AD21" s="79">
        <v>1739.41</v>
      </c>
      <c r="AE21" s="79">
        <v>1835.57</v>
      </c>
      <c r="AF21" s="79">
        <v>1739.41</v>
      </c>
      <c r="AG21" s="79">
        <v>1835.57</v>
      </c>
      <c r="AH21" s="31">
        <f t="shared" si="14"/>
        <v>5.24</v>
      </c>
      <c r="AI21" s="79">
        <v>6437.49</v>
      </c>
      <c r="AJ21" s="79">
        <v>6978.59</v>
      </c>
      <c r="AK21" s="79">
        <v>6437.49</v>
      </c>
      <c r="AL21" s="79">
        <v>6978.59</v>
      </c>
      <c r="AM21" s="31">
        <f t="shared" si="15"/>
        <v>7.75</v>
      </c>
      <c r="AN21" s="405">
        <f t="shared" si="4"/>
        <v>0.7298</v>
      </c>
      <c r="AO21" s="405">
        <f t="shared" si="5"/>
        <v>0.73699999999999999</v>
      </c>
      <c r="AP21" s="405">
        <f t="shared" si="6"/>
        <v>0.7298</v>
      </c>
      <c r="AQ21" s="405">
        <f t="shared" si="7"/>
        <v>0.73699999999999999</v>
      </c>
      <c r="AR21" s="337">
        <v>8176.9</v>
      </c>
      <c r="AS21" s="338">
        <v>8814.16</v>
      </c>
      <c r="AT21" s="338">
        <v>8176.9</v>
      </c>
      <c r="AU21" s="339">
        <v>8814.16</v>
      </c>
      <c r="AV21" s="116">
        <v>3072.85</v>
      </c>
      <c r="AW21" s="53">
        <v>3272.5</v>
      </c>
      <c r="AX21" s="53">
        <v>3090.22</v>
      </c>
      <c r="AY21" s="117">
        <v>3291.04</v>
      </c>
      <c r="AZ21" s="31">
        <f t="shared" si="16"/>
        <v>6.63</v>
      </c>
      <c r="BA21" s="116">
        <v>3045.87</v>
      </c>
      <c r="BB21" s="53">
        <v>5208.62</v>
      </c>
      <c r="BC21" s="53">
        <v>3457.69</v>
      </c>
      <c r="BD21" s="117">
        <v>5242.37</v>
      </c>
      <c r="BE21" s="31">
        <f t="shared" si="17"/>
        <v>41.9</v>
      </c>
      <c r="BF21" s="405">
        <f t="shared" si="8"/>
        <v>8.8000000000000005E-3</v>
      </c>
      <c r="BG21" s="405">
        <f t="shared" si="9"/>
        <v>0.37169999999999997</v>
      </c>
      <c r="BH21" s="405">
        <f t="shared" si="10"/>
        <v>0.10630000000000001</v>
      </c>
      <c r="BI21" s="405">
        <f t="shared" si="11"/>
        <v>0.37219999999999998</v>
      </c>
      <c r="BJ21" s="367">
        <v>6118.7199999999993</v>
      </c>
      <c r="BK21" s="341">
        <v>8481.119999999999</v>
      </c>
      <c r="BL21" s="341">
        <v>6547.91</v>
      </c>
      <c r="BM21" s="342">
        <v>8533.41</v>
      </c>
      <c r="BN21" s="136">
        <v>2.7465000000000002</v>
      </c>
      <c r="BO21" s="137">
        <v>2.7465000000000002</v>
      </c>
      <c r="BP21" s="137">
        <v>2.7465000000000002</v>
      </c>
      <c r="BQ21" s="138">
        <v>2.7465000000000002</v>
      </c>
      <c r="BR21" s="435" t="s">
        <v>89</v>
      </c>
      <c r="BS21" s="416"/>
      <c r="BT21" s="440" t="s">
        <v>108</v>
      </c>
      <c r="BU21" s="410">
        <v>1647.22</v>
      </c>
      <c r="BV21" s="94" t="s">
        <v>89</v>
      </c>
      <c r="BW21" s="408"/>
      <c r="BX21" s="470"/>
      <c r="BY21" s="550"/>
      <c r="BZ21" s="550"/>
      <c r="CA21" s="550"/>
      <c r="CB21" s="550"/>
      <c r="CC21" s="550"/>
      <c r="CD21" s="550"/>
      <c r="CE21" s="535"/>
      <c r="CF21" s="553"/>
    </row>
    <row r="22" spans="1:84" ht="30" customHeight="1" thickBot="1" x14ac:dyDescent="0.3">
      <c r="A22" s="537" t="s">
        <v>30</v>
      </c>
      <c r="B22" s="574" t="s">
        <v>32</v>
      </c>
      <c r="C22" s="577">
        <v>1</v>
      </c>
      <c r="D22" s="319" t="s">
        <v>72</v>
      </c>
      <c r="E22" s="468" t="s">
        <v>83</v>
      </c>
      <c r="F22" s="466" t="s">
        <v>71</v>
      </c>
      <c r="G22" s="468" t="s">
        <v>211</v>
      </c>
      <c r="H22" s="551" t="s">
        <v>209</v>
      </c>
      <c r="I22" s="320">
        <v>0.90900000000000003</v>
      </c>
      <c r="J22" s="321">
        <v>0.83299999999999996</v>
      </c>
      <c r="K22" s="101">
        <v>-939.78</v>
      </c>
      <c r="L22" s="101">
        <v>-987.41</v>
      </c>
      <c r="M22" s="101">
        <v>-910.66</v>
      </c>
      <c r="N22" s="101">
        <v>-901.8</v>
      </c>
      <c r="O22" s="31">
        <f t="shared" si="18"/>
        <v>8.67</v>
      </c>
      <c r="P22" s="101">
        <v>10812.86</v>
      </c>
      <c r="Q22" s="101">
        <v>9037.56</v>
      </c>
      <c r="R22" s="101">
        <v>10943.36</v>
      </c>
      <c r="S22" s="101">
        <v>8844.86</v>
      </c>
      <c r="T22" s="31">
        <f t="shared" si="12"/>
        <v>19.18</v>
      </c>
      <c r="U22" s="405">
        <f t="shared" si="0"/>
        <v>0.92</v>
      </c>
      <c r="V22" s="405">
        <f t="shared" si="1"/>
        <v>0.90149999999999997</v>
      </c>
      <c r="W22" s="405">
        <f t="shared" si="2"/>
        <v>0.92320000000000002</v>
      </c>
      <c r="X22" s="405">
        <f t="shared" si="3"/>
        <v>0.90749999999999997</v>
      </c>
      <c r="Y22" s="346">
        <v>9873.08</v>
      </c>
      <c r="Z22" s="347">
        <v>8050.15</v>
      </c>
      <c r="AA22" s="347">
        <v>10032.700000000001</v>
      </c>
      <c r="AB22" s="348">
        <v>7943.06</v>
      </c>
      <c r="AC22" s="31">
        <f t="shared" si="13"/>
        <v>20.83</v>
      </c>
      <c r="AD22" s="101">
        <v>-717.71</v>
      </c>
      <c r="AE22" s="101">
        <v>-746.99</v>
      </c>
      <c r="AF22" s="101">
        <v>-717.71</v>
      </c>
      <c r="AG22" s="101">
        <v>-746.99</v>
      </c>
      <c r="AH22" s="31">
        <f t="shared" si="14"/>
        <v>3.92</v>
      </c>
      <c r="AI22" s="101">
        <v>6567.14</v>
      </c>
      <c r="AJ22" s="101">
        <v>6302.23</v>
      </c>
      <c r="AK22" s="101">
        <v>6567.14</v>
      </c>
      <c r="AL22" s="101">
        <v>6302.23</v>
      </c>
      <c r="AM22" s="31">
        <f t="shared" si="15"/>
        <v>4.03</v>
      </c>
      <c r="AN22" s="405">
        <f t="shared" si="4"/>
        <v>0.90149999999999997</v>
      </c>
      <c r="AO22" s="405">
        <f t="shared" si="5"/>
        <v>0.89400000000000002</v>
      </c>
      <c r="AP22" s="405">
        <f t="shared" si="6"/>
        <v>0.90149999999999997</v>
      </c>
      <c r="AQ22" s="405">
        <f t="shared" si="7"/>
        <v>0.89400000000000002</v>
      </c>
      <c r="AR22" s="349">
        <v>5849.43</v>
      </c>
      <c r="AS22" s="350">
        <v>5555.24</v>
      </c>
      <c r="AT22" s="350">
        <v>5849.43</v>
      </c>
      <c r="AU22" s="351">
        <v>5555.24</v>
      </c>
      <c r="AV22" s="124">
        <v>-702.86</v>
      </c>
      <c r="AW22" s="29">
        <v>-787.33</v>
      </c>
      <c r="AX22" s="29">
        <v>-686.32</v>
      </c>
      <c r="AY22" s="97">
        <v>-732.37</v>
      </c>
      <c r="AZ22" s="31">
        <f t="shared" si="16"/>
        <v>12.83</v>
      </c>
      <c r="BA22" s="124">
        <v>5692.68</v>
      </c>
      <c r="BB22" s="29">
        <v>5065.47</v>
      </c>
      <c r="BC22" s="29">
        <v>5783.9</v>
      </c>
      <c r="BD22" s="97">
        <v>4923.42</v>
      </c>
      <c r="BE22" s="31">
        <f t="shared" si="17"/>
        <v>14.88</v>
      </c>
      <c r="BF22" s="405">
        <f t="shared" si="8"/>
        <v>0.8901</v>
      </c>
      <c r="BG22" s="405">
        <f t="shared" si="9"/>
        <v>0.86550000000000005</v>
      </c>
      <c r="BH22" s="405">
        <f t="shared" si="10"/>
        <v>0.89390000000000003</v>
      </c>
      <c r="BI22" s="405">
        <f t="shared" si="11"/>
        <v>0.87050000000000005</v>
      </c>
      <c r="BJ22" s="328">
        <v>4989.82</v>
      </c>
      <c r="BK22" s="329">
        <v>4278.1400000000003</v>
      </c>
      <c r="BL22" s="329">
        <v>5097.58</v>
      </c>
      <c r="BM22" s="330">
        <v>4191.05</v>
      </c>
      <c r="BN22" s="42">
        <v>3.0404</v>
      </c>
      <c r="BO22" s="43">
        <v>3.0404</v>
      </c>
      <c r="BP22" s="43">
        <v>3.0404</v>
      </c>
      <c r="BQ22" s="44">
        <v>3.0404</v>
      </c>
      <c r="BR22" s="45" t="s">
        <v>89</v>
      </c>
      <c r="BS22" s="414"/>
      <c r="BT22" s="46" t="s">
        <v>89</v>
      </c>
      <c r="BU22" s="410"/>
      <c r="BV22" s="47" t="s">
        <v>190</v>
      </c>
      <c r="BW22" s="407">
        <v>-528</v>
      </c>
      <c r="BX22" s="68">
        <v>76.45</v>
      </c>
      <c r="BY22" s="355">
        <v>405.86</v>
      </c>
      <c r="BZ22" s="355">
        <v>0</v>
      </c>
      <c r="CA22" s="355">
        <v>25.11</v>
      </c>
      <c r="CB22" s="355">
        <v>92.19</v>
      </c>
      <c r="CC22" s="355">
        <v>0</v>
      </c>
      <c r="CD22" s="355">
        <v>37.04</v>
      </c>
      <c r="CE22" s="355">
        <v>4</v>
      </c>
      <c r="CF22" s="357">
        <v>2</v>
      </c>
    </row>
    <row r="23" spans="1:84" ht="30.75" thickBot="1" x14ac:dyDescent="0.3">
      <c r="A23" s="538"/>
      <c r="B23" s="575"/>
      <c r="C23" s="578"/>
      <c r="D23" s="319" t="s">
        <v>73</v>
      </c>
      <c r="E23" s="469"/>
      <c r="F23" s="467"/>
      <c r="G23" s="469"/>
      <c r="H23" s="552"/>
      <c r="I23" s="320">
        <v>0.90900000000000003</v>
      </c>
      <c r="J23" s="321">
        <v>0.83299999999999996</v>
      </c>
      <c r="K23" s="141">
        <v>-1235.69</v>
      </c>
      <c r="L23" s="141">
        <v>-1165.31</v>
      </c>
      <c r="M23" s="141">
        <v>-1235.69</v>
      </c>
      <c r="N23" s="141">
        <v>-1165.31</v>
      </c>
      <c r="O23" s="31">
        <f t="shared" si="18"/>
        <v>5.7</v>
      </c>
      <c r="P23" s="141">
        <v>24310</v>
      </c>
      <c r="Q23" s="141">
        <v>22646.48</v>
      </c>
      <c r="R23" s="141">
        <v>24310</v>
      </c>
      <c r="S23" s="141">
        <v>22646.48</v>
      </c>
      <c r="T23" s="31">
        <f t="shared" si="12"/>
        <v>6.84</v>
      </c>
      <c r="U23" s="405">
        <f t="shared" si="0"/>
        <v>0.9516</v>
      </c>
      <c r="V23" s="405">
        <f t="shared" si="1"/>
        <v>0.95109999999999995</v>
      </c>
      <c r="W23" s="405">
        <f t="shared" si="2"/>
        <v>0.9516</v>
      </c>
      <c r="X23" s="405">
        <f t="shared" si="3"/>
        <v>0.95109999999999995</v>
      </c>
      <c r="Y23" s="322">
        <v>23074.31</v>
      </c>
      <c r="Z23" s="323">
        <v>21481.17</v>
      </c>
      <c r="AA23" s="323">
        <v>23074.31</v>
      </c>
      <c r="AB23" s="324">
        <v>21481.17</v>
      </c>
      <c r="AC23" s="31">
        <f t="shared" si="13"/>
        <v>6.9</v>
      </c>
      <c r="AD23" s="141">
        <v>-1134.8499999999999</v>
      </c>
      <c r="AE23" s="141">
        <v>-1139.76</v>
      </c>
      <c r="AF23" s="141">
        <v>-1134.8499999999999</v>
      </c>
      <c r="AG23" s="141">
        <v>-1139.76</v>
      </c>
      <c r="AH23" s="31">
        <f t="shared" si="14"/>
        <v>0.43</v>
      </c>
      <c r="AI23" s="141">
        <v>11277.89</v>
      </c>
      <c r="AJ23" s="141">
        <v>11233.49</v>
      </c>
      <c r="AK23" s="141">
        <v>11277.89</v>
      </c>
      <c r="AL23" s="141">
        <v>11233.49</v>
      </c>
      <c r="AM23" s="31">
        <f t="shared" si="15"/>
        <v>0.39</v>
      </c>
      <c r="AN23" s="405">
        <f t="shared" si="4"/>
        <v>0.90859999999999996</v>
      </c>
      <c r="AO23" s="405">
        <f t="shared" si="5"/>
        <v>0.90790000000000004</v>
      </c>
      <c r="AP23" s="405">
        <f t="shared" si="6"/>
        <v>0.90859999999999996</v>
      </c>
      <c r="AQ23" s="405">
        <f t="shared" si="7"/>
        <v>0.90790000000000004</v>
      </c>
      <c r="AR23" s="358">
        <v>10143.040000000001</v>
      </c>
      <c r="AS23" s="359">
        <v>10093.73</v>
      </c>
      <c r="AT23" s="359">
        <v>10143.040000000001</v>
      </c>
      <c r="AU23" s="360">
        <v>10093.73</v>
      </c>
      <c r="AV23" s="116">
        <v>-3690.78</v>
      </c>
      <c r="AW23" s="53">
        <v>-3678.78</v>
      </c>
      <c r="AX23" s="53">
        <v>-3690.78</v>
      </c>
      <c r="AY23" s="117">
        <v>-3678.78</v>
      </c>
      <c r="AZ23" s="31">
        <f t="shared" si="16"/>
        <v>0.33</v>
      </c>
      <c r="BA23" s="116">
        <v>13680.88</v>
      </c>
      <c r="BB23" s="53">
        <v>13438.16</v>
      </c>
      <c r="BC23" s="53">
        <v>13680.88</v>
      </c>
      <c r="BD23" s="117">
        <v>13438.16</v>
      </c>
      <c r="BE23" s="31">
        <f t="shared" si="17"/>
        <v>1.77</v>
      </c>
      <c r="BF23" s="405">
        <f t="shared" si="8"/>
        <v>0.78749999999999998</v>
      </c>
      <c r="BG23" s="405">
        <f t="shared" si="9"/>
        <v>0.78510000000000002</v>
      </c>
      <c r="BH23" s="405">
        <f t="shared" si="10"/>
        <v>0.78749999999999998</v>
      </c>
      <c r="BI23" s="405">
        <f t="shared" si="11"/>
        <v>0.78510000000000002</v>
      </c>
      <c r="BJ23" s="316">
        <v>9990.1</v>
      </c>
      <c r="BK23" s="317">
        <v>9759.3799999999992</v>
      </c>
      <c r="BL23" s="317">
        <v>9990.1</v>
      </c>
      <c r="BM23" s="318">
        <v>9759.3799999999992</v>
      </c>
      <c r="BN23" s="65">
        <v>3.0404</v>
      </c>
      <c r="BO23" s="66">
        <v>3.0404</v>
      </c>
      <c r="BP23" s="66">
        <v>3.0404</v>
      </c>
      <c r="BQ23" s="67">
        <v>3.0404</v>
      </c>
      <c r="BR23" s="68" t="s">
        <v>89</v>
      </c>
      <c r="BS23" s="415"/>
      <c r="BT23" s="69" t="s">
        <v>108</v>
      </c>
      <c r="BU23" s="407">
        <v>2802.25</v>
      </c>
      <c r="BV23" s="70" t="s">
        <v>190</v>
      </c>
      <c r="BW23" s="407">
        <v>-528</v>
      </c>
      <c r="BX23" s="200">
        <v>152.4</v>
      </c>
      <c r="BY23" s="201">
        <v>675.08</v>
      </c>
      <c r="BZ23" s="201">
        <v>0</v>
      </c>
      <c r="CA23" s="201">
        <v>50.22</v>
      </c>
      <c r="CB23" s="201">
        <v>189.78</v>
      </c>
      <c r="CC23" s="201">
        <v>0</v>
      </c>
      <c r="CD23" s="201">
        <v>36.86</v>
      </c>
      <c r="CE23" s="201">
        <v>4</v>
      </c>
      <c r="CF23" s="244">
        <v>4</v>
      </c>
    </row>
    <row r="24" spans="1:84" ht="30.75" thickBot="1" x14ac:dyDescent="0.3">
      <c r="A24" s="538"/>
      <c r="B24" s="576"/>
      <c r="C24" s="579"/>
      <c r="D24" s="319" t="s">
        <v>84</v>
      </c>
      <c r="E24" s="469"/>
      <c r="F24" s="467"/>
      <c r="G24" s="469"/>
      <c r="H24" s="552"/>
      <c r="I24" s="320">
        <v>0.90900000000000003</v>
      </c>
      <c r="J24" s="321">
        <v>0.83299999999999996</v>
      </c>
      <c r="K24" s="101">
        <v>-913.39</v>
      </c>
      <c r="L24" s="101">
        <v>-915.47</v>
      </c>
      <c r="M24" s="101">
        <v>-953.46</v>
      </c>
      <c r="N24" s="101">
        <v>-995.61</v>
      </c>
      <c r="O24" s="31">
        <f t="shared" si="18"/>
        <v>8.26</v>
      </c>
      <c r="P24" s="101">
        <v>11107.16</v>
      </c>
      <c r="Q24" s="101">
        <v>9091.4599999999991</v>
      </c>
      <c r="R24" s="101">
        <v>11025.26</v>
      </c>
      <c r="S24" s="101">
        <v>9300.36</v>
      </c>
      <c r="T24" s="31">
        <f t="shared" si="12"/>
        <v>18.149999999999999</v>
      </c>
      <c r="U24" s="405">
        <f t="shared" si="0"/>
        <v>0.92400000000000004</v>
      </c>
      <c r="V24" s="405">
        <f t="shared" si="1"/>
        <v>0.90849999999999997</v>
      </c>
      <c r="W24" s="405">
        <f t="shared" si="2"/>
        <v>0.9204</v>
      </c>
      <c r="X24" s="405">
        <f t="shared" si="3"/>
        <v>0.90329999999999999</v>
      </c>
      <c r="Y24" s="322">
        <v>10193.77</v>
      </c>
      <c r="Z24" s="323">
        <v>8175.99</v>
      </c>
      <c r="AA24" s="323">
        <v>10071.799999999999</v>
      </c>
      <c r="AB24" s="324">
        <v>8304.75</v>
      </c>
      <c r="AC24" s="31">
        <f t="shared" si="13"/>
        <v>19.79</v>
      </c>
      <c r="AD24" s="101">
        <v>-717.71</v>
      </c>
      <c r="AE24" s="101">
        <v>-746.99</v>
      </c>
      <c r="AF24" s="101">
        <v>-717.71</v>
      </c>
      <c r="AG24" s="101">
        <v>-746.99</v>
      </c>
      <c r="AH24" s="31">
        <f t="shared" si="14"/>
        <v>3.92</v>
      </c>
      <c r="AI24" s="101">
        <v>6567.14</v>
      </c>
      <c r="AJ24" s="101">
        <v>6302.23</v>
      </c>
      <c r="AK24" s="101">
        <v>6567.14</v>
      </c>
      <c r="AL24" s="101">
        <v>6302.23</v>
      </c>
      <c r="AM24" s="31">
        <f t="shared" si="15"/>
        <v>4.03</v>
      </c>
      <c r="AN24" s="405">
        <f t="shared" si="4"/>
        <v>0.90149999999999997</v>
      </c>
      <c r="AO24" s="405">
        <f t="shared" si="5"/>
        <v>0.89400000000000002</v>
      </c>
      <c r="AP24" s="405">
        <f t="shared" si="6"/>
        <v>0.90149999999999997</v>
      </c>
      <c r="AQ24" s="405">
        <f t="shared" si="7"/>
        <v>0.89400000000000002</v>
      </c>
      <c r="AR24" s="325">
        <v>5849.43</v>
      </c>
      <c r="AS24" s="326">
        <v>5555.24</v>
      </c>
      <c r="AT24" s="326">
        <v>5849.43</v>
      </c>
      <c r="AU24" s="327">
        <v>5555.24</v>
      </c>
      <c r="AV24" s="124">
        <v>-710.38</v>
      </c>
      <c r="AW24" s="29">
        <v>-772.48</v>
      </c>
      <c r="AX24" s="29">
        <v>-735.67</v>
      </c>
      <c r="AY24" s="97">
        <v>-823.06</v>
      </c>
      <c r="AZ24" s="31">
        <f t="shared" si="16"/>
        <v>13.69</v>
      </c>
      <c r="BA24" s="124">
        <v>6416.54</v>
      </c>
      <c r="BB24" s="29">
        <v>5799.9</v>
      </c>
      <c r="BC24" s="29">
        <v>6364.2</v>
      </c>
      <c r="BD24" s="97">
        <v>5954.91</v>
      </c>
      <c r="BE24" s="31">
        <f t="shared" si="17"/>
        <v>9.61</v>
      </c>
      <c r="BF24" s="405">
        <f t="shared" si="8"/>
        <v>0.90029999999999999</v>
      </c>
      <c r="BG24" s="405">
        <f t="shared" si="9"/>
        <v>0.88249999999999995</v>
      </c>
      <c r="BH24" s="405">
        <f t="shared" si="10"/>
        <v>0.89639999999999997</v>
      </c>
      <c r="BI24" s="405">
        <f t="shared" si="11"/>
        <v>0.87860000000000005</v>
      </c>
      <c r="BJ24" s="328">
        <v>5706.16</v>
      </c>
      <c r="BK24" s="329">
        <v>5027.42</v>
      </c>
      <c r="BL24" s="329">
        <v>5628.53</v>
      </c>
      <c r="BM24" s="330">
        <v>5131.8500000000004</v>
      </c>
      <c r="BN24" s="89">
        <v>3.0404</v>
      </c>
      <c r="BO24" s="90">
        <v>3.0404</v>
      </c>
      <c r="BP24" s="90">
        <v>3.0404</v>
      </c>
      <c r="BQ24" s="91">
        <v>3.0404</v>
      </c>
      <c r="BR24" s="68" t="s">
        <v>89</v>
      </c>
      <c r="BS24" s="415"/>
      <c r="BT24" s="69" t="s">
        <v>89</v>
      </c>
      <c r="BU24" s="407"/>
      <c r="BV24" s="70" t="s">
        <v>190</v>
      </c>
      <c r="BW24" s="407">
        <v>-528</v>
      </c>
      <c r="BX24" s="200">
        <v>76.45</v>
      </c>
      <c r="BY24" s="201">
        <v>404.06</v>
      </c>
      <c r="BZ24" s="201">
        <v>0</v>
      </c>
      <c r="CA24" s="201">
        <v>25.11</v>
      </c>
      <c r="CB24" s="201">
        <v>93.99</v>
      </c>
      <c r="CC24" s="201">
        <v>0</v>
      </c>
      <c r="CD24" s="201">
        <v>37.04</v>
      </c>
      <c r="CE24" s="201">
        <v>4</v>
      </c>
      <c r="CF24" s="244">
        <v>2</v>
      </c>
    </row>
    <row r="25" spans="1:84" ht="33.75" customHeight="1" thickBot="1" x14ac:dyDescent="0.3">
      <c r="A25" s="538"/>
      <c r="B25" s="580" t="s">
        <v>31</v>
      </c>
      <c r="C25" s="582">
        <v>1</v>
      </c>
      <c r="D25" s="361" t="s">
        <v>72</v>
      </c>
      <c r="E25" s="469"/>
      <c r="F25" s="467"/>
      <c r="G25" s="469"/>
      <c r="H25" s="552"/>
      <c r="I25" s="362">
        <v>0.90900000000000003</v>
      </c>
      <c r="J25" s="363">
        <v>0.90900000000000003</v>
      </c>
      <c r="K25" s="79">
        <v>-5334.07</v>
      </c>
      <c r="L25" s="79">
        <v>-5253.52</v>
      </c>
      <c r="M25" s="79">
        <v>-5219.08</v>
      </c>
      <c r="N25" s="79">
        <v>-5302.13</v>
      </c>
      <c r="O25" s="31">
        <f t="shared" si="18"/>
        <v>2.16</v>
      </c>
      <c r="P25" s="79">
        <v>10812.86</v>
      </c>
      <c r="Q25" s="79">
        <v>9037.56</v>
      </c>
      <c r="R25" s="79">
        <v>10943.36</v>
      </c>
      <c r="S25" s="79">
        <v>8844.86</v>
      </c>
      <c r="T25" s="31">
        <f t="shared" si="12"/>
        <v>19.18</v>
      </c>
      <c r="U25" s="405">
        <f t="shared" si="0"/>
        <v>0.66969999999999996</v>
      </c>
      <c r="V25" s="405">
        <f t="shared" si="1"/>
        <v>0.63239999999999996</v>
      </c>
      <c r="W25" s="405">
        <f t="shared" si="2"/>
        <v>0.67710000000000004</v>
      </c>
      <c r="X25" s="405">
        <f t="shared" si="3"/>
        <v>0.62519999999999998</v>
      </c>
      <c r="Y25" s="322">
        <v>5478.79</v>
      </c>
      <c r="Z25" s="323">
        <v>3784.04</v>
      </c>
      <c r="AA25" s="323">
        <v>5724.28</v>
      </c>
      <c r="AB25" s="324">
        <v>3542.73</v>
      </c>
      <c r="AC25" s="31">
        <f t="shared" si="13"/>
        <v>38.11</v>
      </c>
      <c r="AD25" s="79">
        <v>-2291.75</v>
      </c>
      <c r="AE25" s="79">
        <v>-2321.04</v>
      </c>
      <c r="AF25" s="79">
        <v>-2291.75</v>
      </c>
      <c r="AG25" s="79">
        <v>-2321.04</v>
      </c>
      <c r="AH25" s="31">
        <f t="shared" si="14"/>
        <v>1.26</v>
      </c>
      <c r="AI25" s="79">
        <v>6567.14</v>
      </c>
      <c r="AJ25" s="79">
        <v>6302.23</v>
      </c>
      <c r="AK25" s="79">
        <v>6567.14</v>
      </c>
      <c r="AL25" s="79">
        <v>6302.23</v>
      </c>
      <c r="AM25" s="31">
        <f t="shared" si="15"/>
        <v>4.03</v>
      </c>
      <c r="AN25" s="405">
        <f t="shared" si="4"/>
        <v>0.74129999999999996</v>
      </c>
      <c r="AO25" s="405">
        <f t="shared" si="5"/>
        <v>0.73080000000000001</v>
      </c>
      <c r="AP25" s="405">
        <f t="shared" si="6"/>
        <v>0.74129999999999996</v>
      </c>
      <c r="AQ25" s="405">
        <f t="shared" si="7"/>
        <v>0.73080000000000001</v>
      </c>
      <c r="AR25" s="358">
        <v>4275.3900000000003</v>
      </c>
      <c r="AS25" s="359">
        <v>3981.19</v>
      </c>
      <c r="AT25" s="359">
        <v>4275.3900000000003</v>
      </c>
      <c r="AU25" s="360">
        <v>3981.19</v>
      </c>
      <c r="AV25" s="116">
        <v>-5075.3599999999997</v>
      </c>
      <c r="AW25" s="53">
        <v>-5058.6000000000004</v>
      </c>
      <c r="AX25" s="53">
        <v>-4987.03</v>
      </c>
      <c r="AY25" s="117">
        <v>-5098.05</v>
      </c>
      <c r="AZ25" s="31">
        <f t="shared" si="16"/>
        <v>2.1800000000000002</v>
      </c>
      <c r="BA25" s="116">
        <v>5692.68</v>
      </c>
      <c r="BB25" s="53">
        <v>5065.47</v>
      </c>
      <c r="BC25" s="53">
        <v>5783.9</v>
      </c>
      <c r="BD25" s="117">
        <v>4923.42</v>
      </c>
      <c r="BE25" s="31">
        <f t="shared" si="17"/>
        <v>14.88</v>
      </c>
      <c r="BF25" s="405">
        <f t="shared" si="8"/>
        <v>0.52869999999999995</v>
      </c>
      <c r="BG25" s="405">
        <f t="shared" si="9"/>
        <v>0.50029999999999997</v>
      </c>
      <c r="BH25" s="405">
        <f t="shared" si="10"/>
        <v>0.53700000000000003</v>
      </c>
      <c r="BI25" s="405">
        <f t="shared" si="11"/>
        <v>0.49130000000000001</v>
      </c>
      <c r="BJ25" s="369">
        <v>617.32000000000005</v>
      </c>
      <c r="BK25" s="370">
        <v>6.87</v>
      </c>
      <c r="BL25" s="370">
        <v>796.87</v>
      </c>
      <c r="BM25" s="371">
        <v>-174.63</v>
      </c>
      <c r="BN25" s="65">
        <v>3.0404</v>
      </c>
      <c r="BO25" s="66">
        <v>3.0404</v>
      </c>
      <c r="BP25" s="66">
        <v>3.0404</v>
      </c>
      <c r="BQ25" s="67">
        <v>3.0404</v>
      </c>
      <c r="BR25" s="68" t="s">
        <v>89</v>
      </c>
      <c r="BS25" s="415"/>
      <c r="BT25" s="69" t="s">
        <v>89</v>
      </c>
      <c r="BU25" s="407"/>
      <c r="BV25" s="70" t="s">
        <v>190</v>
      </c>
      <c r="BW25" s="407">
        <v>-528</v>
      </c>
      <c r="BX25" s="200">
        <v>76.45</v>
      </c>
      <c r="BY25" s="201">
        <v>405.86</v>
      </c>
      <c r="BZ25" s="201">
        <v>0</v>
      </c>
      <c r="CA25" s="201">
        <v>25.11</v>
      </c>
      <c r="CB25" s="201">
        <v>92.19</v>
      </c>
      <c r="CC25" s="201">
        <v>0</v>
      </c>
      <c r="CD25" s="201">
        <v>37.04</v>
      </c>
      <c r="CE25" s="201">
        <v>4</v>
      </c>
      <c r="CF25" s="244">
        <v>2</v>
      </c>
    </row>
    <row r="26" spans="1:84" ht="30.75" thickBot="1" x14ac:dyDescent="0.3">
      <c r="A26" s="538"/>
      <c r="B26" s="575"/>
      <c r="C26" s="578"/>
      <c r="D26" s="361" t="s">
        <v>73</v>
      </c>
      <c r="E26" s="469"/>
      <c r="F26" s="467"/>
      <c r="G26" s="469"/>
      <c r="H26" s="552"/>
      <c r="I26" s="362">
        <v>0.90900000000000003</v>
      </c>
      <c r="J26" s="363">
        <v>0.90900000000000003</v>
      </c>
      <c r="K26" s="155">
        <v>-8943.23</v>
      </c>
      <c r="L26" s="155">
        <v>-8836.59</v>
      </c>
      <c r="M26" s="155">
        <v>-8943.23</v>
      </c>
      <c r="N26" s="155">
        <v>-8836.59</v>
      </c>
      <c r="O26" s="31">
        <f t="shared" si="18"/>
        <v>1.19</v>
      </c>
      <c r="P26" s="155">
        <v>24310</v>
      </c>
      <c r="Q26" s="155">
        <v>22646.48</v>
      </c>
      <c r="R26" s="155">
        <v>24310</v>
      </c>
      <c r="S26" s="155">
        <v>22646.48</v>
      </c>
      <c r="T26" s="31">
        <f t="shared" si="12"/>
        <v>6.84</v>
      </c>
      <c r="U26" s="405">
        <f t="shared" si="0"/>
        <v>0.73109999999999997</v>
      </c>
      <c r="V26" s="405">
        <f t="shared" si="1"/>
        <v>0.71930000000000005</v>
      </c>
      <c r="W26" s="405">
        <f t="shared" si="2"/>
        <v>0.73109999999999997</v>
      </c>
      <c r="X26" s="405">
        <f t="shared" si="3"/>
        <v>0.71930000000000005</v>
      </c>
      <c r="Y26" s="322">
        <v>15366.77</v>
      </c>
      <c r="Z26" s="323">
        <v>13809.89</v>
      </c>
      <c r="AA26" s="323">
        <v>15366.77</v>
      </c>
      <c r="AB26" s="324">
        <v>13809.89</v>
      </c>
      <c r="AC26" s="31">
        <f t="shared" si="13"/>
        <v>10.130000000000001</v>
      </c>
      <c r="AD26" s="155">
        <v>-3909.95</v>
      </c>
      <c r="AE26" s="155">
        <v>-3914.86</v>
      </c>
      <c r="AF26" s="155">
        <v>-3909.95</v>
      </c>
      <c r="AG26" s="155">
        <v>-3914.86</v>
      </c>
      <c r="AH26" s="31">
        <f t="shared" si="14"/>
        <v>0.13</v>
      </c>
      <c r="AI26" s="155">
        <v>11277.89</v>
      </c>
      <c r="AJ26" s="155">
        <v>11233.49</v>
      </c>
      <c r="AK26" s="155">
        <v>11277.89</v>
      </c>
      <c r="AL26" s="155">
        <v>11233.49</v>
      </c>
      <c r="AM26" s="31">
        <f t="shared" si="15"/>
        <v>0.39</v>
      </c>
      <c r="AN26" s="405">
        <f t="shared" si="4"/>
        <v>0.74260000000000004</v>
      </c>
      <c r="AO26" s="405">
        <f t="shared" si="5"/>
        <v>0.74160000000000004</v>
      </c>
      <c r="AP26" s="405">
        <f t="shared" si="6"/>
        <v>0.74260000000000004</v>
      </c>
      <c r="AQ26" s="405">
        <f t="shared" si="7"/>
        <v>0.74160000000000004</v>
      </c>
      <c r="AR26" s="325">
        <v>7367.94</v>
      </c>
      <c r="AS26" s="326">
        <v>7318.63</v>
      </c>
      <c r="AT26" s="326">
        <v>7367.94</v>
      </c>
      <c r="AU26" s="327">
        <v>7318.63</v>
      </c>
      <c r="AV26" s="162">
        <v>-8454.81</v>
      </c>
      <c r="AW26" s="163">
        <v>-8406.5499999999993</v>
      </c>
      <c r="AX26" s="163">
        <v>-8454.81</v>
      </c>
      <c r="AY26" s="164">
        <v>-8406.5499999999993</v>
      </c>
      <c r="AZ26" s="31">
        <f t="shared" si="16"/>
        <v>0.56999999999999995</v>
      </c>
      <c r="BA26" s="162">
        <v>13680.88</v>
      </c>
      <c r="BB26" s="163">
        <v>13438.16</v>
      </c>
      <c r="BC26" s="163">
        <v>13680.88</v>
      </c>
      <c r="BD26" s="164">
        <v>13438.16</v>
      </c>
      <c r="BE26" s="31">
        <f t="shared" si="17"/>
        <v>1.77</v>
      </c>
      <c r="BF26" s="405">
        <f t="shared" si="8"/>
        <v>0.61799999999999999</v>
      </c>
      <c r="BG26" s="405">
        <f t="shared" si="9"/>
        <v>0.61519999999999997</v>
      </c>
      <c r="BH26" s="405">
        <f t="shared" si="10"/>
        <v>0.61799999999999999</v>
      </c>
      <c r="BI26" s="405">
        <f t="shared" si="11"/>
        <v>0.61519999999999997</v>
      </c>
      <c r="BJ26" s="364">
        <v>5226.07</v>
      </c>
      <c r="BK26" s="365">
        <v>5031.6099999999997</v>
      </c>
      <c r="BL26" s="365">
        <v>5226.07</v>
      </c>
      <c r="BM26" s="366" t="s">
        <v>88</v>
      </c>
      <c r="BN26" s="65">
        <v>3.0404</v>
      </c>
      <c r="BO26" s="66">
        <v>3.0404</v>
      </c>
      <c r="BP26" s="66">
        <v>3.0404</v>
      </c>
      <c r="BQ26" s="67">
        <v>3.0404</v>
      </c>
      <c r="BR26" s="68" t="s">
        <v>89</v>
      </c>
      <c r="BS26" s="415"/>
      <c r="BT26" s="69" t="s">
        <v>89</v>
      </c>
      <c r="BU26" s="407"/>
      <c r="BV26" s="70" t="s">
        <v>190</v>
      </c>
      <c r="BW26" s="407">
        <v>-528</v>
      </c>
      <c r="BX26" s="200">
        <v>152.4</v>
      </c>
      <c r="BY26" s="201">
        <v>675.08</v>
      </c>
      <c r="BZ26" s="201">
        <v>0</v>
      </c>
      <c r="CA26" s="201">
        <v>50.22</v>
      </c>
      <c r="CB26" s="201">
        <v>189.78</v>
      </c>
      <c r="CC26" s="201">
        <v>0</v>
      </c>
      <c r="CD26" s="304">
        <v>36.86</v>
      </c>
      <c r="CE26" s="304">
        <v>4</v>
      </c>
      <c r="CF26" s="372">
        <v>4</v>
      </c>
    </row>
    <row r="27" spans="1:84" ht="30.75" thickBot="1" x14ac:dyDescent="0.3">
      <c r="A27" s="539"/>
      <c r="B27" s="581"/>
      <c r="C27" s="583"/>
      <c r="D27" s="331" t="s">
        <v>84</v>
      </c>
      <c r="E27" s="470"/>
      <c r="F27" s="471"/>
      <c r="G27" s="470"/>
      <c r="H27" s="553"/>
      <c r="I27" s="332">
        <v>0.90900000000000003</v>
      </c>
      <c r="J27" s="333">
        <v>0.90900000000000003</v>
      </c>
      <c r="K27" s="101">
        <v>-5230.01</v>
      </c>
      <c r="L27" s="101">
        <v>-5318.53</v>
      </c>
      <c r="M27" s="101">
        <v>-5340.9</v>
      </c>
      <c r="N27" s="101">
        <v>-5260.35</v>
      </c>
      <c r="O27" s="31">
        <f t="shared" si="18"/>
        <v>2.08</v>
      </c>
      <c r="P27" s="101">
        <v>11107.16</v>
      </c>
      <c r="Q27" s="101">
        <v>9091.4599999999991</v>
      </c>
      <c r="R27" s="101">
        <v>11025.26</v>
      </c>
      <c r="S27" s="101">
        <v>9300.36</v>
      </c>
      <c r="T27" s="31">
        <f t="shared" si="12"/>
        <v>18.149999999999999</v>
      </c>
      <c r="U27" s="405">
        <f t="shared" si="0"/>
        <v>0.67989999999999995</v>
      </c>
      <c r="V27" s="405">
        <f t="shared" si="1"/>
        <v>0.63090000000000002</v>
      </c>
      <c r="W27" s="405">
        <f t="shared" si="2"/>
        <v>0.67369999999999997</v>
      </c>
      <c r="X27" s="405">
        <f t="shared" si="3"/>
        <v>0.63870000000000005</v>
      </c>
      <c r="Y27" s="334">
        <v>5877.15</v>
      </c>
      <c r="Z27" s="335">
        <v>3772.93</v>
      </c>
      <c r="AA27" s="335">
        <v>5684.36</v>
      </c>
      <c r="AB27" s="336">
        <v>4040.01</v>
      </c>
      <c r="AC27" s="31">
        <f t="shared" si="13"/>
        <v>35.799999999999997</v>
      </c>
      <c r="AD27" s="101">
        <v>-2291.75</v>
      </c>
      <c r="AE27" s="101">
        <v>-2321.04</v>
      </c>
      <c r="AF27" s="101">
        <v>-2291.75</v>
      </c>
      <c r="AG27" s="101">
        <v>-2321.04</v>
      </c>
      <c r="AH27" s="31">
        <f t="shared" si="14"/>
        <v>1.26</v>
      </c>
      <c r="AI27" s="101">
        <v>6567.14</v>
      </c>
      <c r="AJ27" s="101">
        <v>6302.23</v>
      </c>
      <c r="AK27" s="101">
        <v>6567.14</v>
      </c>
      <c r="AL27" s="101">
        <v>6302.23</v>
      </c>
      <c r="AM27" s="31">
        <f t="shared" si="15"/>
        <v>4.03</v>
      </c>
      <c r="AN27" s="405">
        <f t="shared" si="4"/>
        <v>0.74129999999999996</v>
      </c>
      <c r="AO27" s="405">
        <f t="shared" si="5"/>
        <v>0.73080000000000001</v>
      </c>
      <c r="AP27" s="405">
        <f t="shared" si="6"/>
        <v>0.74129999999999996</v>
      </c>
      <c r="AQ27" s="405">
        <f t="shared" si="7"/>
        <v>0.73080000000000001</v>
      </c>
      <c r="AR27" s="337">
        <v>4275.3900000000003</v>
      </c>
      <c r="AS27" s="338">
        <v>3981.19</v>
      </c>
      <c r="AT27" s="338">
        <v>4275.3900000000003</v>
      </c>
      <c r="AU27" s="339">
        <v>3981.19</v>
      </c>
      <c r="AV27" s="105">
        <v>-5019.47</v>
      </c>
      <c r="AW27" s="106">
        <v>-5142.1499999999996</v>
      </c>
      <c r="AX27" s="106">
        <v>-5104.51</v>
      </c>
      <c r="AY27" s="107">
        <v>-5095.05</v>
      </c>
      <c r="AZ27" s="31">
        <f t="shared" si="16"/>
        <v>2.39</v>
      </c>
      <c r="BA27" s="105">
        <v>6416.54</v>
      </c>
      <c r="BB27" s="106">
        <v>5799.9</v>
      </c>
      <c r="BC27" s="106">
        <v>6364.2</v>
      </c>
      <c r="BD27" s="107">
        <v>5954.91</v>
      </c>
      <c r="BE27" s="31">
        <f t="shared" si="17"/>
        <v>9.61</v>
      </c>
      <c r="BF27" s="405">
        <f t="shared" si="8"/>
        <v>0.56110000000000004</v>
      </c>
      <c r="BG27" s="405">
        <f t="shared" si="9"/>
        <v>0.53010000000000002</v>
      </c>
      <c r="BH27" s="405">
        <f t="shared" si="10"/>
        <v>0.55489999999999995</v>
      </c>
      <c r="BI27" s="405">
        <f t="shared" si="11"/>
        <v>0.53890000000000005</v>
      </c>
      <c r="BJ27" s="367">
        <v>1397.07</v>
      </c>
      <c r="BK27" s="341">
        <v>657.75</v>
      </c>
      <c r="BL27" s="341">
        <v>1259.69</v>
      </c>
      <c r="BM27" s="342">
        <v>859.86</v>
      </c>
      <c r="BN27" s="142">
        <v>3.0404</v>
      </c>
      <c r="BO27" s="143">
        <v>3.0404</v>
      </c>
      <c r="BP27" s="143">
        <v>3.0404</v>
      </c>
      <c r="BQ27" s="144">
        <v>3.0404</v>
      </c>
      <c r="BR27" s="92" t="s">
        <v>89</v>
      </c>
      <c r="BS27" s="416"/>
      <c r="BT27" s="93" t="s">
        <v>89</v>
      </c>
      <c r="BU27" s="408"/>
      <c r="BV27" s="94" t="s">
        <v>190</v>
      </c>
      <c r="BW27" s="407">
        <v>-528</v>
      </c>
      <c r="BX27" s="6">
        <v>76.45</v>
      </c>
      <c r="BY27" s="18">
        <v>404.06</v>
      </c>
      <c r="BZ27" s="18">
        <v>0</v>
      </c>
      <c r="CA27" s="18">
        <v>25.11</v>
      </c>
      <c r="CB27" s="18">
        <v>93.99</v>
      </c>
      <c r="CC27" s="18">
        <v>0</v>
      </c>
      <c r="CD27" s="18">
        <v>37.04</v>
      </c>
      <c r="CE27" s="18">
        <v>4</v>
      </c>
      <c r="CF27" s="7">
        <v>2</v>
      </c>
    </row>
    <row r="28" spans="1:84" ht="60" customHeight="1" thickBot="1" x14ac:dyDescent="0.3">
      <c r="A28" s="537" t="s">
        <v>25</v>
      </c>
      <c r="B28" s="574" t="s">
        <v>26</v>
      </c>
      <c r="C28" s="577">
        <v>1</v>
      </c>
      <c r="D28" s="319" t="s">
        <v>72</v>
      </c>
      <c r="E28" s="468" t="s">
        <v>77</v>
      </c>
      <c r="F28" s="466" t="s">
        <v>75</v>
      </c>
      <c r="G28" s="468" t="s">
        <v>89</v>
      </c>
      <c r="H28" s="466" t="s">
        <v>209</v>
      </c>
      <c r="I28" s="320">
        <v>0.90900000000000003</v>
      </c>
      <c r="J28" s="321">
        <v>0.71399999999999997</v>
      </c>
      <c r="K28" s="58">
        <v>1934.87</v>
      </c>
      <c r="L28" s="58">
        <v>1499.26</v>
      </c>
      <c r="M28" s="58">
        <v>1911.77</v>
      </c>
      <c r="N28" s="58">
        <v>1491.21</v>
      </c>
      <c r="O28" s="31">
        <f t="shared" si="18"/>
        <v>22.93</v>
      </c>
      <c r="P28" s="58">
        <v>7856.88</v>
      </c>
      <c r="Q28" s="58">
        <v>7694.43</v>
      </c>
      <c r="R28" s="58">
        <v>7798.38</v>
      </c>
      <c r="S28" s="58">
        <v>7874.91</v>
      </c>
      <c r="T28" s="31">
        <f t="shared" si="12"/>
        <v>2.29</v>
      </c>
      <c r="U28" s="405">
        <f t="shared" si="0"/>
        <v>0.75370000000000004</v>
      </c>
      <c r="V28" s="405">
        <f t="shared" si="1"/>
        <v>0.80510000000000004</v>
      </c>
      <c r="W28" s="405">
        <f t="shared" si="2"/>
        <v>0.75490000000000002</v>
      </c>
      <c r="X28" s="405">
        <f t="shared" si="3"/>
        <v>0.81059999999999999</v>
      </c>
      <c r="Y28" s="346">
        <v>9791.75</v>
      </c>
      <c r="Z28" s="347">
        <v>9193.69</v>
      </c>
      <c r="AA28" s="347">
        <v>9710.15</v>
      </c>
      <c r="AB28" s="348">
        <v>9366.1200000000008</v>
      </c>
      <c r="AC28" s="31">
        <f t="shared" si="13"/>
        <v>6.11</v>
      </c>
      <c r="AD28" s="58">
        <v>1028.6600000000001</v>
      </c>
      <c r="AE28" s="58">
        <v>867.92</v>
      </c>
      <c r="AF28" s="58">
        <v>1028.6600000000001</v>
      </c>
      <c r="AG28" s="58">
        <v>867.92</v>
      </c>
      <c r="AH28" s="31">
        <f t="shared" si="14"/>
        <v>15.63</v>
      </c>
      <c r="AI28" s="58">
        <v>4970.3</v>
      </c>
      <c r="AJ28" s="58">
        <v>4571.9799999999996</v>
      </c>
      <c r="AK28" s="58">
        <v>4970.3</v>
      </c>
      <c r="AL28" s="58">
        <v>4571.9799999999996</v>
      </c>
      <c r="AM28" s="31">
        <f t="shared" si="15"/>
        <v>8.01</v>
      </c>
      <c r="AN28" s="405">
        <f t="shared" si="4"/>
        <v>0.79300000000000004</v>
      </c>
      <c r="AO28" s="405">
        <f t="shared" si="5"/>
        <v>0.81020000000000003</v>
      </c>
      <c r="AP28" s="405">
        <f t="shared" si="6"/>
        <v>0.79300000000000004</v>
      </c>
      <c r="AQ28" s="405">
        <f t="shared" si="7"/>
        <v>0.81020000000000003</v>
      </c>
      <c r="AR28" s="349">
        <v>5998.96</v>
      </c>
      <c r="AS28" s="350">
        <v>5439.9</v>
      </c>
      <c r="AT28" s="350">
        <v>5998.96</v>
      </c>
      <c r="AU28" s="351">
        <v>5439.9</v>
      </c>
      <c r="AV28" s="105">
        <v>1557.48</v>
      </c>
      <c r="AW28" s="106">
        <v>1163.8699999999999</v>
      </c>
      <c r="AX28" s="106">
        <v>1610.85</v>
      </c>
      <c r="AY28" s="107">
        <v>1176.83</v>
      </c>
      <c r="AZ28" s="31">
        <f t="shared" si="16"/>
        <v>27.75</v>
      </c>
      <c r="BA28" s="105">
        <v>4362.4399999999996</v>
      </c>
      <c r="BB28" s="106">
        <v>4082.39</v>
      </c>
      <c r="BC28" s="106">
        <v>4387.8999999999996</v>
      </c>
      <c r="BD28" s="107">
        <v>3988.89</v>
      </c>
      <c r="BE28" s="31">
        <f t="shared" si="17"/>
        <v>9.09</v>
      </c>
      <c r="BF28" s="405">
        <f t="shared" si="8"/>
        <v>0.64300000000000002</v>
      </c>
      <c r="BG28" s="405">
        <f t="shared" si="9"/>
        <v>0.71489999999999998</v>
      </c>
      <c r="BH28" s="405">
        <f t="shared" si="10"/>
        <v>0.63290000000000002</v>
      </c>
      <c r="BI28" s="405">
        <f t="shared" si="11"/>
        <v>0.70499999999999996</v>
      </c>
      <c r="BJ28" s="316">
        <v>5919.92</v>
      </c>
      <c r="BK28" s="317">
        <v>5246.26</v>
      </c>
      <c r="BL28" s="317">
        <v>5998.75</v>
      </c>
      <c r="BM28" s="318">
        <v>5165.72</v>
      </c>
      <c r="BN28" s="89">
        <v>3.2414999999999998</v>
      </c>
      <c r="BO28" s="90">
        <v>3.2414999999999998</v>
      </c>
      <c r="BP28" s="90">
        <v>3.2414999999999998</v>
      </c>
      <c r="BQ28" s="91">
        <v>3.2414999999999998</v>
      </c>
      <c r="BR28" s="45" t="s">
        <v>89</v>
      </c>
      <c r="BS28" s="414"/>
      <c r="BT28" s="46" t="s">
        <v>118</v>
      </c>
      <c r="BU28" s="410">
        <v>2225.9299999999998</v>
      </c>
      <c r="BV28" s="47" t="s">
        <v>191</v>
      </c>
      <c r="BW28" s="420">
        <f>2340.42-790.2</f>
        <v>1550.22</v>
      </c>
      <c r="BX28" s="469">
        <v>76.099999999999994</v>
      </c>
      <c r="BY28" s="549">
        <v>289.42</v>
      </c>
      <c r="BZ28" s="549">
        <v>0</v>
      </c>
      <c r="CA28" s="549">
        <v>23.94</v>
      </c>
      <c r="CB28" s="549">
        <v>74.540000000000006</v>
      </c>
      <c r="CC28" s="549">
        <v>0</v>
      </c>
      <c r="CD28" s="355">
        <v>38.049999999999997</v>
      </c>
      <c r="CE28" s="355">
        <v>4</v>
      </c>
      <c r="CF28" s="357">
        <v>2</v>
      </c>
    </row>
    <row r="29" spans="1:84" ht="60.75" thickBot="1" x14ac:dyDescent="0.3">
      <c r="A29" s="538"/>
      <c r="B29" s="576"/>
      <c r="C29" s="579"/>
      <c r="D29" s="319" t="s">
        <v>73</v>
      </c>
      <c r="E29" s="469"/>
      <c r="F29" s="467"/>
      <c r="G29" s="469"/>
      <c r="H29" s="467"/>
      <c r="I29" s="320">
        <v>0.90900000000000003</v>
      </c>
      <c r="J29" s="321">
        <v>0.71399999999999997</v>
      </c>
      <c r="K29" s="58">
        <v>1911.77</v>
      </c>
      <c r="L29" s="58">
        <v>1491.21</v>
      </c>
      <c r="M29" s="58">
        <v>1934.87</v>
      </c>
      <c r="N29" s="58">
        <v>1499.26</v>
      </c>
      <c r="O29" s="31">
        <f t="shared" si="18"/>
        <v>22.93</v>
      </c>
      <c r="P29" s="58">
        <v>7798.38</v>
      </c>
      <c r="Q29" s="58">
        <v>7874.91</v>
      </c>
      <c r="R29" s="58">
        <v>7856.88</v>
      </c>
      <c r="S29" s="58">
        <v>7694.43</v>
      </c>
      <c r="T29" s="31">
        <f t="shared" si="12"/>
        <v>2.29</v>
      </c>
      <c r="U29" s="405">
        <f t="shared" si="0"/>
        <v>0.75490000000000002</v>
      </c>
      <c r="V29" s="405">
        <f t="shared" si="1"/>
        <v>0.81059999999999999</v>
      </c>
      <c r="W29" s="405">
        <f t="shared" si="2"/>
        <v>0.75370000000000004</v>
      </c>
      <c r="X29" s="405">
        <f t="shared" si="3"/>
        <v>0.80510000000000004</v>
      </c>
      <c r="Y29" s="322">
        <v>9710.15</v>
      </c>
      <c r="Z29" s="323">
        <v>9366.1200000000008</v>
      </c>
      <c r="AA29" s="323">
        <v>9791.75</v>
      </c>
      <c r="AB29" s="324">
        <v>9193.69</v>
      </c>
      <c r="AC29" s="31">
        <f t="shared" si="13"/>
        <v>6.11</v>
      </c>
      <c r="AD29" s="58">
        <v>1028.6600000000001</v>
      </c>
      <c r="AE29" s="58">
        <v>867.92</v>
      </c>
      <c r="AF29" s="58">
        <v>1028.6600000000001</v>
      </c>
      <c r="AG29" s="58">
        <v>867.92</v>
      </c>
      <c r="AH29" s="31">
        <f t="shared" si="14"/>
        <v>15.63</v>
      </c>
      <c r="AI29" s="58">
        <v>4970.3</v>
      </c>
      <c r="AJ29" s="58">
        <v>4571.9799999999996</v>
      </c>
      <c r="AK29" s="58">
        <v>4970.3</v>
      </c>
      <c r="AL29" s="58">
        <v>4571.9799999999996</v>
      </c>
      <c r="AM29" s="31">
        <f t="shared" si="15"/>
        <v>8.01</v>
      </c>
      <c r="AN29" s="405">
        <f t="shared" si="4"/>
        <v>0.79300000000000004</v>
      </c>
      <c r="AO29" s="405">
        <f t="shared" si="5"/>
        <v>0.81020000000000003</v>
      </c>
      <c r="AP29" s="405">
        <f t="shared" si="6"/>
        <v>0.79300000000000004</v>
      </c>
      <c r="AQ29" s="405">
        <f t="shared" si="7"/>
        <v>0.81020000000000003</v>
      </c>
      <c r="AR29" s="358">
        <v>5998.96</v>
      </c>
      <c r="AS29" s="359">
        <v>5439.9</v>
      </c>
      <c r="AT29" s="359">
        <v>5998.96</v>
      </c>
      <c r="AU29" s="360">
        <v>5439.9</v>
      </c>
      <c r="AV29" s="116">
        <v>1610.85</v>
      </c>
      <c r="AW29" s="53">
        <v>1176.83</v>
      </c>
      <c r="AX29" s="53">
        <v>1557.48</v>
      </c>
      <c r="AY29" s="117">
        <v>1163.8699999999999</v>
      </c>
      <c r="AZ29" s="31">
        <f t="shared" si="16"/>
        <v>27.75</v>
      </c>
      <c r="BA29" s="116">
        <v>4386.2299999999996</v>
      </c>
      <c r="BB29" s="53">
        <v>3988.69</v>
      </c>
      <c r="BC29" s="53">
        <v>4364.1099999999997</v>
      </c>
      <c r="BD29" s="117">
        <v>4082.59</v>
      </c>
      <c r="BE29" s="31">
        <f t="shared" si="17"/>
        <v>9.06</v>
      </c>
      <c r="BF29" s="405">
        <f t="shared" si="8"/>
        <v>0.63270000000000004</v>
      </c>
      <c r="BG29" s="405">
        <f t="shared" si="9"/>
        <v>0.70499999999999996</v>
      </c>
      <c r="BH29" s="405">
        <f t="shared" si="10"/>
        <v>0.6431</v>
      </c>
      <c r="BI29" s="405">
        <f t="shared" si="11"/>
        <v>0.71489999999999998</v>
      </c>
      <c r="BJ29" s="328">
        <v>5997.08</v>
      </c>
      <c r="BK29" s="329">
        <v>5165.5200000000004</v>
      </c>
      <c r="BL29" s="329">
        <v>5921.59</v>
      </c>
      <c r="BM29" s="330">
        <v>5246.46</v>
      </c>
      <c r="BN29" s="89">
        <v>3.2414999999999998</v>
      </c>
      <c r="BO29" s="90">
        <v>3.2414999999999998</v>
      </c>
      <c r="BP29" s="90">
        <v>3.2414999999999998</v>
      </c>
      <c r="BQ29" s="91">
        <v>3.2414999999999998</v>
      </c>
      <c r="BR29" s="68" t="s">
        <v>89</v>
      </c>
      <c r="BS29" s="415"/>
      <c r="BT29" s="69" t="s">
        <v>118</v>
      </c>
      <c r="BU29" s="407">
        <v>2225.9299999999998</v>
      </c>
      <c r="BV29" s="70" t="s">
        <v>191</v>
      </c>
      <c r="BW29" s="420">
        <f>2340.42-790.2</f>
        <v>1550.22</v>
      </c>
      <c r="BX29" s="469"/>
      <c r="BY29" s="549"/>
      <c r="BZ29" s="549"/>
      <c r="CA29" s="549"/>
      <c r="CB29" s="549"/>
      <c r="CC29" s="549"/>
      <c r="CD29" s="201">
        <v>38.049999999999997</v>
      </c>
      <c r="CE29" s="201">
        <v>4</v>
      </c>
      <c r="CF29" s="244">
        <v>2</v>
      </c>
    </row>
    <row r="30" spans="1:84" ht="60" customHeight="1" thickBot="1" x14ac:dyDescent="0.3">
      <c r="A30" s="538"/>
      <c r="B30" s="580" t="s">
        <v>25</v>
      </c>
      <c r="C30" s="582">
        <v>1</v>
      </c>
      <c r="D30" s="361" t="s">
        <v>72</v>
      </c>
      <c r="E30" s="469"/>
      <c r="F30" s="467"/>
      <c r="G30" s="469"/>
      <c r="H30" s="467"/>
      <c r="I30" s="320">
        <v>0.90900000000000003</v>
      </c>
      <c r="J30" s="363">
        <v>0.71399999999999997</v>
      </c>
      <c r="K30" s="79">
        <v>422.62</v>
      </c>
      <c r="L30" s="79">
        <v>129.43</v>
      </c>
      <c r="M30" s="79">
        <v>407.84</v>
      </c>
      <c r="N30" s="79">
        <v>108.18</v>
      </c>
      <c r="O30" s="31">
        <f t="shared" si="18"/>
        <v>74.400000000000006</v>
      </c>
      <c r="P30" s="79">
        <v>7856.88</v>
      </c>
      <c r="Q30" s="79">
        <v>7694.43</v>
      </c>
      <c r="R30" s="79">
        <v>7798.38</v>
      </c>
      <c r="S30" s="79">
        <v>7874.91</v>
      </c>
      <c r="T30" s="31">
        <f t="shared" si="12"/>
        <v>2.29</v>
      </c>
      <c r="U30" s="405">
        <f t="shared" si="0"/>
        <v>0.94620000000000004</v>
      </c>
      <c r="V30" s="405">
        <f t="shared" si="1"/>
        <v>0.98319999999999996</v>
      </c>
      <c r="W30" s="405">
        <f t="shared" si="2"/>
        <v>0.94769999999999999</v>
      </c>
      <c r="X30" s="405">
        <f t="shared" si="3"/>
        <v>0.98629999999999995</v>
      </c>
      <c r="Y30" s="322">
        <v>8279.5</v>
      </c>
      <c r="Z30" s="323">
        <v>7823.86</v>
      </c>
      <c r="AA30" s="323">
        <v>8206.2199999999993</v>
      </c>
      <c r="AB30" s="324">
        <v>7983.09</v>
      </c>
      <c r="AC30" s="31">
        <f t="shared" si="13"/>
        <v>5.5</v>
      </c>
      <c r="AD30" s="79">
        <v>452.47</v>
      </c>
      <c r="AE30" s="79">
        <v>335.77</v>
      </c>
      <c r="AF30" s="79">
        <v>452.47</v>
      </c>
      <c r="AG30" s="79">
        <v>335.77</v>
      </c>
      <c r="AH30" s="31">
        <f t="shared" si="14"/>
        <v>25.79</v>
      </c>
      <c r="AI30" s="79">
        <v>4970.3</v>
      </c>
      <c r="AJ30" s="79">
        <v>4571.9799999999996</v>
      </c>
      <c r="AK30" s="79">
        <v>4970.3</v>
      </c>
      <c r="AL30" s="79">
        <v>4571.9799999999996</v>
      </c>
      <c r="AM30" s="31">
        <f t="shared" si="15"/>
        <v>8.01</v>
      </c>
      <c r="AN30" s="405">
        <f t="shared" si="4"/>
        <v>0.90900000000000003</v>
      </c>
      <c r="AO30" s="405">
        <f t="shared" si="5"/>
        <v>0.92659999999999998</v>
      </c>
      <c r="AP30" s="405">
        <f t="shared" si="6"/>
        <v>0.90900000000000003</v>
      </c>
      <c r="AQ30" s="405">
        <f t="shared" si="7"/>
        <v>0.92659999999999998</v>
      </c>
      <c r="AR30" s="325">
        <v>5422.77</v>
      </c>
      <c r="AS30" s="326">
        <v>4907.75</v>
      </c>
      <c r="AT30" s="326">
        <v>5422.77</v>
      </c>
      <c r="AU30" s="327">
        <v>4907.75</v>
      </c>
      <c r="AV30" s="116">
        <v>539.47</v>
      </c>
      <c r="AW30" s="53">
        <v>267.27999999999997</v>
      </c>
      <c r="AX30" s="53">
        <v>232.57</v>
      </c>
      <c r="AY30" s="117">
        <v>232.57</v>
      </c>
      <c r="AZ30" s="31">
        <f t="shared" si="16"/>
        <v>56.89</v>
      </c>
      <c r="BA30" s="116">
        <v>4820.6899999999996</v>
      </c>
      <c r="BB30" s="53">
        <v>4551.53</v>
      </c>
      <c r="BC30" s="53">
        <v>4502.84</v>
      </c>
      <c r="BD30" s="117">
        <v>4502.84</v>
      </c>
      <c r="BE30" s="31">
        <f t="shared" si="17"/>
        <v>6.59</v>
      </c>
      <c r="BF30" s="405">
        <f t="shared" si="8"/>
        <v>0.8881</v>
      </c>
      <c r="BG30" s="405">
        <f t="shared" si="9"/>
        <v>0.94130000000000003</v>
      </c>
      <c r="BH30" s="405">
        <f t="shared" si="10"/>
        <v>0.94840000000000002</v>
      </c>
      <c r="BI30" s="405">
        <f t="shared" si="11"/>
        <v>0.94840000000000002</v>
      </c>
      <c r="BJ30" s="369">
        <v>5360.16</v>
      </c>
      <c r="BK30" s="370">
        <v>4818.8100000000004</v>
      </c>
      <c r="BL30" s="370">
        <v>4735.41</v>
      </c>
      <c r="BM30" s="371">
        <v>4735.41</v>
      </c>
      <c r="BN30" s="65">
        <v>3.2414999999999998</v>
      </c>
      <c r="BO30" s="66">
        <v>3.2414999999999998</v>
      </c>
      <c r="BP30" s="66">
        <v>3.2414999999999998</v>
      </c>
      <c r="BQ30" s="67">
        <v>3.2414999999999998</v>
      </c>
      <c r="BR30" s="68" t="s">
        <v>89</v>
      </c>
      <c r="BS30" s="415"/>
      <c r="BT30" s="69" t="s">
        <v>89</v>
      </c>
      <c r="BU30" s="407"/>
      <c r="BV30" s="70" t="s">
        <v>192</v>
      </c>
      <c r="BW30" s="420">
        <f>1142.55-790.2</f>
        <v>352.34999999999991</v>
      </c>
      <c r="BX30" s="469"/>
      <c r="BY30" s="549"/>
      <c r="BZ30" s="549"/>
      <c r="CA30" s="549"/>
      <c r="CB30" s="549"/>
      <c r="CC30" s="549"/>
      <c r="CD30" s="201">
        <v>38.049999999999997</v>
      </c>
      <c r="CE30" s="201">
        <v>4</v>
      </c>
      <c r="CF30" s="244">
        <v>2</v>
      </c>
    </row>
    <row r="31" spans="1:84" ht="60.75" thickBot="1" x14ac:dyDescent="0.3">
      <c r="A31" s="539"/>
      <c r="B31" s="581"/>
      <c r="C31" s="583"/>
      <c r="D31" s="331" t="s">
        <v>73</v>
      </c>
      <c r="E31" s="470"/>
      <c r="F31" s="471"/>
      <c r="G31" s="470"/>
      <c r="H31" s="471"/>
      <c r="I31" s="332">
        <v>0.90900000000000003</v>
      </c>
      <c r="J31" s="333">
        <v>0.71399999999999997</v>
      </c>
      <c r="K31" s="101">
        <v>407.84</v>
      </c>
      <c r="L31" s="101">
        <v>108.18</v>
      </c>
      <c r="M31" s="101">
        <v>422.62</v>
      </c>
      <c r="N31" s="101">
        <v>129.43</v>
      </c>
      <c r="O31" s="31">
        <f t="shared" si="18"/>
        <v>74.400000000000006</v>
      </c>
      <c r="P31" s="101">
        <v>7798.38</v>
      </c>
      <c r="Q31" s="101">
        <v>7874.91</v>
      </c>
      <c r="R31" s="101">
        <v>7856.88</v>
      </c>
      <c r="S31" s="101">
        <v>7694.43</v>
      </c>
      <c r="T31" s="31">
        <f t="shared" si="12"/>
        <v>2.29</v>
      </c>
      <c r="U31" s="405">
        <f t="shared" si="0"/>
        <v>0.94769999999999999</v>
      </c>
      <c r="V31" s="405">
        <f t="shared" si="1"/>
        <v>0.98629999999999995</v>
      </c>
      <c r="W31" s="405">
        <f t="shared" si="2"/>
        <v>0.94620000000000004</v>
      </c>
      <c r="X31" s="405">
        <f t="shared" si="3"/>
        <v>0.98319999999999996</v>
      </c>
      <c r="Y31" s="334">
        <v>8206.2199999999993</v>
      </c>
      <c r="Z31" s="335">
        <v>7983.09</v>
      </c>
      <c r="AA31" s="335">
        <v>8279.5</v>
      </c>
      <c r="AB31" s="336">
        <v>7823.86</v>
      </c>
      <c r="AC31" s="31">
        <f t="shared" si="13"/>
        <v>5.5</v>
      </c>
      <c r="AD31" s="101">
        <v>452.47</v>
      </c>
      <c r="AE31" s="101">
        <v>335.77</v>
      </c>
      <c r="AF31" s="101">
        <v>452.47</v>
      </c>
      <c r="AG31" s="101">
        <v>335.77</v>
      </c>
      <c r="AH31" s="31">
        <f t="shared" si="14"/>
        <v>25.79</v>
      </c>
      <c r="AI31" s="101">
        <v>4970.3</v>
      </c>
      <c r="AJ31" s="101">
        <v>4571.9799999999996</v>
      </c>
      <c r="AK31" s="101">
        <v>4970.3</v>
      </c>
      <c r="AL31" s="101">
        <v>4571.9799999999996</v>
      </c>
      <c r="AM31" s="31">
        <f t="shared" si="15"/>
        <v>8.01</v>
      </c>
      <c r="AN31" s="405">
        <f t="shared" si="4"/>
        <v>0.90900000000000003</v>
      </c>
      <c r="AO31" s="405">
        <f t="shared" si="5"/>
        <v>0.92659999999999998</v>
      </c>
      <c r="AP31" s="405">
        <f t="shared" si="6"/>
        <v>0.90900000000000003</v>
      </c>
      <c r="AQ31" s="405">
        <f t="shared" si="7"/>
        <v>0.92659999999999998</v>
      </c>
      <c r="AR31" s="337">
        <v>5422.77</v>
      </c>
      <c r="AS31" s="338">
        <v>4907.75</v>
      </c>
      <c r="AT31" s="338">
        <v>5422.77</v>
      </c>
      <c r="AU31" s="339">
        <v>4907.75</v>
      </c>
      <c r="AV31" s="124">
        <v>545.69000000000005</v>
      </c>
      <c r="AW31" s="29">
        <v>232.57</v>
      </c>
      <c r="AX31" s="29">
        <v>539.47</v>
      </c>
      <c r="AY31" s="97">
        <v>267.27999999999997</v>
      </c>
      <c r="AZ31" s="31">
        <f t="shared" si="16"/>
        <v>57.38</v>
      </c>
      <c r="BA31" s="124">
        <v>4834.2299999999996</v>
      </c>
      <c r="BB31" s="29">
        <v>4502.1099999999997</v>
      </c>
      <c r="BC31" s="29">
        <v>4823.18</v>
      </c>
      <c r="BD31" s="97">
        <v>4552.26</v>
      </c>
      <c r="BE31" s="31">
        <f t="shared" si="17"/>
        <v>6.87</v>
      </c>
      <c r="BF31" s="405">
        <f t="shared" si="8"/>
        <v>0.8871</v>
      </c>
      <c r="BG31" s="405">
        <f t="shared" si="9"/>
        <v>0.94830000000000003</v>
      </c>
      <c r="BH31" s="405">
        <f t="shared" si="10"/>
        <v>0.88819999999999999</v>
      </c>
      <c r="BI31" s="405">
        <f t="shared" si="11"/>
        <v>0.94130000000000003</v>
      </c>
      <c r="BJ31" s="373">
        <v>5379.92</v>
      </c>
      <c r="BK31" s="374">
        <v>4734.68</v>
      </c>
      <c r="BL31" s="374">
        <v>5362.65</v>
      </c>
      <c r="BM31" s="375">
        <v>4819.54</v>
      </c>
      <c r="BN31" s="118">
        <v>3.2414999999999998</v>
      </c>
      <c r="BO31" s="119">
        <v>3.2414999999999998</v>
      </c>
      <c r="BP31" s="119">
        <v>3.2414999999999998</v>
      </c>
      <c r="BQ31" s="120">
        <v>3.2414999999999998</v>
      </c>
      <c r="BR31" s="92" t="s">
        <v>89</v>
      </c>
      <c r="BS31" s="416"/>
      <c r="BT31" s="93" t="s">
        <v>89</v>
      </c>
      <c r="BU31" s="408"/>
      <c r="BV31" s="94" t="s">
        <v>192</v>
      </c>
      <c r="BW31" s="408">
        <f>1142.55-790.2</f>
        <v>352.34999999999991</v>
      </c>
      <c r="BX31" s="470"/>
      <c r="BY31" s="550"/>
      <c r="BZ31" s="550"/>
      <c r="CA31" s="550"/>
      <c r="CB31" s="550"/>
      <c r="CC31" s="550"/>
      <c r="CD31" s="18">
        <v>38.049999999999997</v>
      </c>
      <c r="CE31" s="18">
        <v>4</v>
      </c>
      <c r="CF31" s="7">
        <v>2</v>
      </c>
    </row>
    <row r="32" spans="1:84" ht="120.75" thickBot="1" x14ac:dyDescent="0.3">
      <c r="A32" s="537" t="s">
        <v>27</v>
      </c>
      <c r="B32" s="247" t="s">
        <v>28</v>
      </c>
      <c r="C32" s="248">
        <v>1</v>
      </c>
      <c r="D32" s="319" t="s">
        <v>69</v>
      </c>
      <c r="E32" s="468" t="s">
        <v>71</v>
      </c>
      <c r="F32" s="466" t="s">
        <v>71</v>
      </c>
      <c r="G32" s="468" t="s">
        <v>211</v>
      </c>
      <c r="H32" s="551" t="s">
        <v>209</v>
      </c>
      <c r="I32" s="344">
        <v>0.90900000000000003</v>
      </c>
      <c r="J32" s="321">
        <v>0.71399999999999997</v>
      </c>
      <c r="K32" s="58">
        <v>4499.12</v>
      </c>
      <c r="L32" s="58">
        <v>4550.01</v>
      </c>
      <c r="M32" s="58">
        <v>4491.67</v>
      </c>
      <c r="N32" s="58">
        <v>4628.22</v>
      </c>
      <c r="O32" s="31">
        <f t="shared" si="18"/>
        <v>2.95</v>
      </c>
      <c r="P32" s="58">
        <v>5622.35</v>
      </c>
      <c r="Q32" s="58">
        <v>7853.18</v>
      </c>
      <c r="R32" s="58">
        <v>5914.21</v>
      </c>
      <c r="S32" s="58">
        <v>7950.84</v>
      </c>
      <c r="T32" s="31">
        <f t="shared" si="12"/>
        <v>29.29</v>
      </c>
      <c r="U32" s="405">
        <f t="shared" si="0"/>
        <v>0.19980000000000001</v>
      </c>
      <c r="V32" s="405">
        <f t="shared" si="1"/>
        <v>0.42059999999999997</v>
      </c>
      <c r="W32" s="405">
        <f t="shared" si="2"/>
        <v>0.24049999999999999</v>
      </c>
      <c r="X32" s="405">
        <f t="shared" si="3"/>
        <v>0.41789999999999999</v>
      </c>
      <c r="Y32" s="346">
        <v>10121.469999999999</v>
      </c>
      <c r="Z32" s="347">
        <v>12403.19</v>
      </c>
      <c r="AA32" s="347">
        <v>10405.879999999999</v>
      </c>
      <c r="AB32" s="348">
        <v>12579.06</v>
      </c>
      <c r="AC32" s="31">
        <f t="shared" si="13"/>
        <v>19.54</v>
      </c>
      <c r="AD32" s="58">
        <v>859.32</v>
      </c>
      <c r="AE32" s="58">
        <v>912.47</v>
      </c>
      <c r="AF32" s="58">
        <v>859.32</v>
      </c>
      <c r="AG32" s="58">
        <v>912.47</v>
      </c>
      <c r="AH32" s="31">
        <f t="shared" si="14"/>
        <v>5.82</v>
      </c>
      <c r="AI32" s="58">
        <v>5655.95</v>
      </c>
      <c r="AJ32" s="58">
        <v>5837.37</v>
      </c>
      <c r="AK32" s="58">
        <v>5655.95</v>
      </c>
      <c r="AL32" s="58">
        <v>5837.37</v>
      </c>
      <c r="AM32" s="31">
        <f t="shared" si="15"/>
        <v>3.11</v>
      </c>
      <c r="AN32" s="405">
        <f t="shared" si="4"/>
        <v>0.84809999999999997</v>
      </c>
      <c r="AO32" s="405">
        <f t="shared" si="5"/>
        <v>0.84370000000000001</v>
      </c>
      <c r="AP32" s="405">
        <f t="shared" si="6"/>
        <v>0.84809999999999997</v>
      </c>
      <c r="AQ32" s="405">
        <f t="shared" si="7"/>
        <v>0.84370000000000001</v>
      </c>
      <c r="AR32" s="349">
        <v>6515.27</v>
      </c>
      <c r="AS32" s="350">
        <v>6749.84</v>
      </c>
      <c r="AT32" s="350">
        <v>6515.27</v>
      </c>
      <c r="AU32" s="351">
        <v>6749.84</v>
      </c>
      <c r="AV32" s="116">
        <v>787.71</v>
      </c>
      <c r="AW32" s="53">
        <v>936.03</v>
      </c>
      <c r="AX32" s="53">
        <v>805.8</v>
      </c>
      <c r="AY32" s="117">
        <v>942.19</v>
      </c>
      <c r="AZ32" s="31">
        <f t="shared" si="16"/>
        <v>16.399999999999999</v>
      </c>
      <c r="BA32" s="116">
        <v>4015.33</v>
      </c>
      <c r="BB32" s="53">
        <v>5692.3</v>
      </c>
      <c r="BC32" s="53">
        <v>4099.41</v>
      </c>
      <c r="BD32" s="117">
        <v>5728</v>
      </c>
      <c r="BE32" s="31">
        <f t="shared" si="17"/>
        <v>29.9</v>
      </c>
      <c r="BF32" s="405">
        <f t="shared" si="8"/>
        <v>0.80379999999999996</v>
      </c>
      <c r="BG32" s="405">
        <f t="shared" si="9"/>
        <v>0.83560000000000001</v>
      </c>
      <c r="BH32" s="405">
        <f t="shared" si="10"/>
        <v>0.8034</v>
      </c>
      <c r="BI32" s="405">
        <f t="shared" si="11"/>
        <v>0.83550000000000002</v>
      </c>
      <c r="BJ32" s="316">
        <v>4803.04</v>
      </c>
      <c r="BK32" s="317">
        <v>6628.33</v>
      </c>
      <c r="BL32" s="317">
        <v>4905.21</v>
      </c>
      <c r="BM32" s="318">
        <v>6670.19</v>
      </c>
      <c r="BN32" s="89">
        <v>0.99809999999999999</v>
      </c>
      <c r="BO32" s="90">
        <v>0.99809999999999999</v>
      </c>
      <c r="BP32" s="90">
        <v>0.99809999999999999</v>
      </c>
      <c r="BQ32" s="91">
        <v>0.99809999999999999</v>
      </c>
      <c r="BR32" s="45" t="s">
        <v>184</v>
      </c>
      <c r="BS32" s="414">
        <v>7598.98</v>
      </c>
      <c r="BT32" s="46" t="s">
        <v>120</v>
      </c>
      <c r="BU32" s="410">
        <v>1997.6</v>
      </c>
      <c r="BV32" s="47" t="s">
        <v>193</v>
      </c>
      <c r="BW32" s="420">
        <f>1418.76-1005</f>
        <v>413.76</v>
      </c>
      <c r="BX32" s="469">
        <v>87.41</v>
      </c>
      <c r="BY32" s="549">
        <v>389.61</v>
      </c>
      <c r="BZ32" s="549">
        <v>0</v>
      </c>
      <c r="CA32" s="549">
        <v>19.97</v>
      </c>
      <c r="CB32" s="549">
        <v>57.63</v>
      </c>
      <c r="CC32" s="548">
        <v>0.32</v>
      </c>
      <c r="CD32" s="534">
        <v>43.87</v>
      </c>
      <c r="CE32" s="534">
        <v>4</v>
      </c>
      <c r="CF32" s="551">
        <v>2</v>
      </c>
    </row>
    <row r="33" spans="1:84" ht="60.75" thickBot="1" x14ac:dyDescent="0.3">
      <c r="A33" s="539"/>
      <c r="B33" s="264" t="s">
        <v>29</v>
      </c>
      <c r="C33" s="260" t="s">
        <v>22</v>
      </c>
      <c r="D33" s="331" t="s">
        <v>69</v>
      </c>
      <c r="E33" s="470"/>
      <c r="F33" s="471"/>
      <c r="G33" s="469"/>
      <c r="H33" s="552"/>
      <c r="I33" s="332">
        <v>0.90900000000000003</v>
      </c>
      <c r="J33" s="333">
        <v>0.52600000000000002</v>
      </c>
      <c r="K33" s="58">
        <v>17329.830000000002</v>
      </c>
      <c r="L33" s="58">
        <v>17194.77</v>
      </c>
      <c r="M33" s="58">
        <v>17232.82</v>
      </c>
      <c r="N33" s="58">
        <v>17362.53</v>
      </c>
      <c r="O33" s="31">
        <f t="shared" si="18"/>
        <v>0.97</v>
      </c>
      <c r="P33" s="58">
        <v>5622.35</v>
      </c>
      <c r="Q33" s="58">
        <v>7853.18</v>
      </c>
      <c r="R33" s="58">
        <v>5914.21</v>
      </c>
      <c r="S33" s="58">
        <v>7950.84</v>
      </c>
      <c r="T33" s="31">
        <f t="shared" si="12"/>
        <v>29.29</v>
      </c>
      <c r="U33" s="405">
        <f t="shared" si="0"/>
        <v>0.67559999999999998</v>
      </c>
      <c r="V33" s="405">
        <f t="shared" si="1"/>
        <v>0.54330000000000001</v>
      </c>
      <c r="W33" s="405">
        <f t="shared" si="2"/>
        <v>0.65680000000000005</v>
      </c>
      <c r="X33" s="405">
        <f t="shared" si="3"/>
        <v>0.54210000000000003</v>
      </c>
      <c r="Y33" s="334">
        <v>22952.18</v>
      </c>
      <c r="Z33" s="335">
        <v>25047.95</v>
      </c>
      <c r="AA33" s="335">
        <v>23147.03</v>
      </c>
      <c r="AB33" s="336">
        <v>25313.37</v>
      </c>
      <c r="AC33" s="31">
        <f t="shared" si="13"/>
        <v>9.33</v>
      </c>
      <c r="AD33" s="58">
        <v>3923.16</v>
      </c>
      <c r="AE33" s="58">
        <v>3991.36</v>
      </c>
      <c r="AF33" s="58">
        <v>3923.16</v>
      </c>
      <c r="AG33" s="58">
        <v>3991.36</v>
      </c>
      <c r="AH33" s="31">
        <f t="shared" si="14"/>
        <v>1.71</v>
      </c>
      <c r="AI33" s="58">
        <v>5655.95</v>
      </c>
      <c r="AJ33" s="58">
        <v>5837.37</v>
      </c>
      <c r="AK33" s="58">
        <v>5655.95</v>
      </c>
      <c r="AL33" s="58">
        <v>5837.37</v>
      </c>
      <c r="AM33" s="31">
        <f t="shared" si="15"/>
        <v>3.11</v>
      </c>
      <c r="AN33" s="405">
        <f t="shared" si="4"/>
        <v>0.30640000000000001</v>
      </c>
      <c r="AO33" s="405">
        <f t="shared" si="5"/>
        <v>0.31619999999999998</v>
      </c>
      <c r="AP33" s="405">
        <f t="shared" si="6"/>
        <v>0.30640000000000001</v>
      </c>
      <c r="AQ33" s="405">
        <f t="shared" si="7"/>
        <v>0.31619999999999998</v>
      </c>
      <c r="AR33" s="337">
        <v>9579.11</v>
      </c>
      <c r="AS33" s="338">
        <v>9828.73</v>
      </c>
      <c r="AT33" s="338">
        <v>9579.11</v>
      </c>
      <c r="AU33" s="339">
        <v>9828.73</v>
      </c>
      <c r="AV33" s="116">
        <v>3936.4</v>
      </c>
      <c r="AW33" s="53">
        <v>4078.83</v>
      </c>
      <c r="AX33" s="53">
        <v>3951.72</v>
      </c>
      <c r="AY33" s="117">
        <v>4087.75</v>
      </c>
      <c r="AZ33" s="31">
        <f t="shared" si="16"/>
        <v>3.7</v>
      </c>
      <c r="BA33" s="116">
        <v>4015.33</v>
      </c>
      <c r="BB33" s="53">
        <v>5692.3</v>
      </c>
      <c r="BC33" s="53">
        <v>4099.41</v>
      </c>
      <c r="BD33" s="117">
        <v>5728</v>
      </c>
      <c r="BE33" s="31">
        <f t="shared" si="17"/>
        <v>29.9</v>
      </c>
      <c r="BF33" s="405">
        <f t="shared" si="8"/>
        <v>1.9699999999999999E-2</v>
      </c>
      <c r="BG33" s="405">
        <f t="shared" si="9"/>
        <v>0.28339999999999999</v>
      </c>
      <c r="BH33" s="405">
        <f t="shared" si="10"/>
        <v>3.5999999999999997E-2</v>
      </c>
      <c r="BI33" s="405">
        <f t="shared" si="11"/>
        <v>0.28639999999999999</v>
      </c>
      <c r="BJ33" s="373">
        <v>7951.73</v>
      </c>
      <c r="BK33" s="374">
        <v>9771.1299999999992</v>
      </c>
      <c r="BL33" s="374">
        <v>8051.13</v>
      </c>
      <c r="BM33" s="375">
        <v>9815.75</v>
      </c>
      <c r="BN33" s="142">
        <v>0.5857</v>
      </c>
      <c r="BO33" s="143">
        <v>0.5857</v>
      </c>
      <c r="BP33" s="143">
        <v>0.5857</v>
      </c>
      <c r="BQ33" s="144">
        <v>0.5857</v>
      </c>
      <c r="BR33" s="426" t="s">
        <v>119</v>
      </c>
      <c r="BS33" s="416">
        <v>8903.85</v>
      </c>
      <c r="BT33" s="93" t="s">
        <v>120</v>
      </c>
      <c r="BU33" s="410">
        <v>1997.6</v>
      </c>
      <c r="BV33" s="94" t="s">
        <v>194</v>
      </c>
      <c r="BW33" s="420">
        <f>1418.76-1005</f>
        <v>413.76</v>
      </c>
      <c r="BX33" s="470"/>
      <c r="BY33" s="550"/>
      <c r="BZ33" s="550"/>
      <c r="CA33" s="550"/>
      <c r="CB33" s="550"/>
      <c r="CC33" s="550"/>
      <c r="CD33" s="535"/>
      <c r="CE33" s="535"/>
      <c r="CF33" s="553"/>
    </row>
    <row r="34" spans="1:84" ht="43.5" customHeight="1" thickBot="1" x14ac:dyDescent="0.3">
      <c r="A34" s="537" t="s">
        <v>33</v>
      </c>
      <c r="B34" s="566" t="s">
        <v>34</v>
      </c>
      <c r="C34" s="570" t="s">
        <v>17</v>
      </c>
      <c r="D34" s="361" t="s">
        <v>72</v>
      </c>
      <c r="E34" s="468" t="s">
        <v>76</v>
      </c>
      <c r="F34" s="466" t="s">
        <v>75</v>
      </c>
      <c r="G34" s="468" t="s">
        <v>217</v>
      </c>
      <c r="H34" s="551" t="s">
        <v>209</v>
      </c>
      <c r="I34" s="362">
        <v>0.55600000000000005</v>
      </c>
      <c r="J34" s="363">
        <v>0.55600000000000005</v>
      </c>
      <c r="K34" s="79">
        <v>3978.58</v>
      </c>
      <c r="L34" s="79">
        <v>3693.07</v>
      </c>
      <c r="M34" s="79">
        <v>3932.7</v>
      </c>
      <c r="N34" s="79">
        <v>3721.31</v>
      </c>
      <c r="O34" s="31">
        <f t="shared" si="18"/>
        <v>7.18</v>
      </c>
      <c r="P34" s="79">
        <v>1239.19</v>
      </c>
      <c r="Q34" s="79">
        <v>1877.52</v>
      </c>
      <c r="R34" s="79">
        <v>1301.4000000000001</v>
      </c>
      <c r="S34" s="79">
        <v>1900.2</v>
      </c>
      <c r="T34" s="31">
        <f t="shared" si="12"/>
        <v>34.79</v>
      </c>
      <c r="U34" s="405">
        <f t="shared" si="0"/>
        <v>0.6885</v>
      </c>
      <c r="V34" s="405">
        <f t="shared" si="1"/>
        <v>0.49159999999999998</v>
      </c>
      <c r="W34" s="405">
        <f t="shared" si="2"/>
        <v>0.66910000000000003</v>
      </c>
      <c r="X34" s="405">
        <f t="shared" si="3"/>
        <v>0.4894</v>
      </c>
      <c r="Y34" s="346">
        <v>5217.7700000000004</v>
      </c>
      <c r="Z34" s="347">
        <v>5570.59</v>
      </c>
      <c r="AA34" s="347">
        <v>5234.1000000000004</v>
      </c>
      <c r="AB34" s="348">
        <v>5621.51</v>
      </c>
      <c r="AC34" s="31">
        <f t="shared" si="13"/>
        <v>7.18</v>
      </c>
      <c r="AD34" s="79">
        <v>1479.59</v>
      </c>
      <c r="AE34" s="79">
        <v>1435.92</v>
      </c>
      <c r="AF34" s="79">
        <v>1479.59</v>
      </c>
      <c r="AG34" s="79">
        <v>1435.92</v>
      </c>
      <c r="AH34" s="31">
        <f t="shared" si="14"/>
        <v>2.95</v>
      </c>
      <c r="AI34" s="79">
        <v>2692.45</v>
      </c>
      <c r="AJ34" s="79">
        <v>2564.91</v>
      </c>
      <c r="AK34" s="79">
        <v>2692.45</v>
      </c>
      <c r="AL34" s="79">
        <v>2564.91</v>
      </c>
      <c r="AM34" s="31">
        <f t="shared" si="15"/>
        <v>4.74</v>
      </c>
      <c r="AN34" s="405">
        <f t="shared" si="4"/>
        <v>0.45050000000000001</v>
      </c>
      <c r="AO34" s="405">
        <f t="shared" si="5"/>
        <v>0.44019999999999998</v>
      </c>
      <c r="AP34" s="405">
        <f t="shared" si="6"/>
        <v>0.45050000000000001</v>
      </c>
      <c r="AQ34" s="405">
        <f t="shared" si="7"/>
        <v>0.44019999999999998</v>
      </c>
      <c r="AR34" s="349">
        <v>4172.04</v>
      </c>
      <c r="AS34" s="350">
        <v>4000.83</v>
      </c>
      <c r="AT34" s="350">
        <v>4172.04</v>
      </c>
      <c r="AU34" s="351">
        <v>4000.83</v>
      </c>
      <c r="AV34" s="116">
        <v>3017.89</v>
      </c>
      <c r="AW34" s="53">
        <v>2536.13</v>
      </c>
      <c r="AX34" s="53">
        <v>3004.7</v>
      </c>
      <c r="AY34" s="117">
        <v>2524.02</v>
      </c>
      <c r="AZ34" s="31">
        <f t="shared" si="16"/>
        <v>16.36</v>
      </c>
      <c r="BA34" s="116">
        <v>882.38</v>
      </c>
      <c r="BB34" s="53">
        <v>1417.7</v>
      </c>
      <c r="BC34" s="53">
        <v>900.73</v>
      </c>
      <c r="BD34" s="117">
        <v>1427.4</v>
      </c>
      <c r="BE34" s="31">
        <f t="shared" si="17"/>
        <v>38.18</v>
      </c>
      <c r="BF34" s="405">
        <f t="shared" si="8"/>
        <v>0.70760000000000001</v>
      </c>
      <c r="BG34" s="405">
        <f t="shared" si="9"/>
        <v>0.441</v>
      </c>
      <c r="BH34" s="405">
        <f t="shared" si="10"/>
        <v>0.70020000000000004</v>
      </c>
      <c r="BI34" s="405">
        <f t="shared" si="11"/>
        <v>0.4345</v>
      </c>
      <c r="BJ34" s="369">
        <v>3900.27</v>
      </c>
      <c r="BK34" s="370">
        <v>3953.83</v>
      </c>
      <c r="BL34" s="370">
        <v>3905.43</v>
      </c>
      <c r="BM34" s="371">
        <v>3951.42</v>
      </c>
      <c r="BN34" s="42">
        <v>2.5954000000000002</v>
      </c>
      <c r="BO34" s="43">
        <v>0.55669999999999997</v>
      </c>
      <c r="BP34" s="43">
        <v>2.5954000000000002</v>
      </c>
      <c r="BQ34" s="111">
        <v>0.55669999999999997</v>
      </c>
      <c r="BR34" s="45" t="s">
        <v>195</v>
      </c>
      <c r="BS34" s="414">
        <v>3713.38</v>
      </c>
      <c r="BT34" s="46" t="s">
        <v>108</v>
      </c>
      <c r="BU34" s="410">
        <v>1665.37</v>
      </c>
      <c r="BV34" s="47" t="s">
        <v>196</v>
      </c>
      <c r="BW34" s="420">
        <f>739.56-138.6</f>
        <v>600.95999999999992</v>
      </c>
      <c r="BX34" s="469">
        <v>42.6</v>
      </c>
      <c r="BY34" s="549">
        <v>185.07</v>
      </c>
      <c r="BZ34" s="549">
        <v>0</v>
      </c>
      <c r="CA34" s="549">
        <v>11.72</v>
      </c>
      <c r="CB34" s="549">
        <v>16.920000000000002</v>
      </c>
      <c r="CC34" s="548">
        <v>0</v>
      </c>
      <c r="CD34" s="356">
        <v>42.6</v>
      </c>
      <c r="CE34" s="46">
        <v>3</v>
      </c>
      <c r="CF34" s="376">
        <v>1</v>
      </c>
    </row>
    <row r="35" spans="1:84" ht="95.25" customHeight="1" thickBot="1" x14ac:dyDescent="0.3">
      <c r="A35" s="539"/>
      <c r="B35" s="569"/>
      <c r="C35" s="573"/>
      <c r="D35" s="331" t="s">
        <v>73</v>
      </c>
      <c r="E35" s="470"/>
      <c r="F35" s="471"/>
      <c r="G35" s="470"/>
      <c r="H35" s="553"/>
      <c r="I35" s="332">
        <v>0.55600000000000005</v>
      </c>
      <c r="J35" s="333">
        <v>0.55600000000000005</v>
      </c>
      <c r="K35" s="101">
        <v>3956.82</v>
      </c>
      <c r="L35" s="101">
        <v>3679.96</v>
      </c>
      <c r="M35" s="101">
        <v>3954.46</v>
      </c>
      <c r="N35" s="101">
        <v>3734.42</v>
      </c>
      <c r="O35" s="31">
        <f t="shared" si="18"/>
        <v>7</v>
      </c>
      <c r="P35" s="101">
        <v>1239.19</v>
      </c>
      <c r="Q35" s="101">
        <v>1877.52</v>
      </c>
      <c r="R35" s="101">
        <v>1301.4000000000001</v>
      </c>
      <c r="S35" s="101">
        <v>1900.2</v>
      </c>
      <c r="T35" s="31">
        <f t="shared" si="12"/>
        <v>34.79</v>
      </c>
      <c r="U35" s="405">
        <f t="shared" si="0"/>
        <v>0.68679999999999997</v>
      </c>
      <c r="V35" s="405">
        <f t="shared" si="1"/>
        <v>0.48980000000000001</v>
      </c>
      <c r="W35" s="405">
        <f t="shared" si="2"/>
        <v>0.67090000000000005</v>
      </c>
      <c r="X35" s="405">
        <f t="shared" si="3"/>
        <v>0.49120000000000003</v>
      </c>
      <c r="Y35" s="334">
        <v>5196.01</v>
      </c>
      <c r="Z35" s="335">
        <v>5557.48</v>
      </c>
      <c r="AA35" s="335">
        <v>5255.86</v>
      </c>
      <c r="AB35" s="336">
        <v>5634.62</v>
      </c>
      <c r="AC35" s="31">
        <f t="shared" si="13"/>
        <v>7.78</v>
      </c>
      <c r="AD35" s="101">
        <v>1479.59</v>
      </c>
      <c r="AE35" s="101">
        <v>1435.92</v>
      </c>
      <c r="AF35" s="101">
        <v>1479.59</v>
      </c>
      <c r="AG35" s="101">
        <v>1435.92</v>
      </c>
      <c r="AH35" s="31">
        <f t="shared" si="14"/>
        <v>2.95</v>
      </c>
      <c r="AI35" s="101">
        <v>2692.45</v>
      </c>
      <c r="AJ35" s="101">
        <v>2564.91</v>
      </c>
      <c r="AK35" s="101">
        <v>2692.45</v>
      </c>
      <c r="AL35" s="101">
        <v>2564.91</v>
      </c>
      <c r="AM35" s="31">
        <f t="shared" si="15"/>
        <v>4.74</v>
      </c>
      <c r="AN35" s="405">
        <f t="shared" si="4"/>
        <v>0.45050000000000001</v>
      </c>
      <c r="AO35" s="405">
        <f t="shared" si="5"/>
        <v>0.44019999999999998</v>
      </c>
      <c r="AP35" s="405">
        <f t="shared" si="6"/>
        <v>0.45050000000000001</v>
      </c>
      <c r="AQ35" s="405">
        <f t="shared" si="7"/>
        <v>0.44019999999999998</v>
      </c>
      <c r="AR35" s="337">
        <v>4172.04</v>
      </c>
      <c r="AS35" s="338">
        <v>4000.83</v>
      </c>
      <c r="AT35" s="338">
        <v>4172.04</v>
      </c>
      <c r="AU35" s="339">
        <v>4000.83</v>
      </c>
      <c r="AV35" s="124">
        <v>2996.12</v>
      </c>
      <c r="AW35" s="29">
        <v>2523.0100000000002</v>
      </c>
      <c r="AX35" s="29">
        <v>3026.46</v>
      </c>
      <c r="AY35" s="97">
        <v>2537.13</v>
      </c>
      <c r="AZ35" s="31">
        <f t="shared" si="16"/>
        <v>16.63</v>
      </c>
      <c r="BA35" s="124">
        <v>882.38</v>
      </c>
      <c r="BB35" s="29">
        <v>1417.7</v>
      </c>
      <c r="BC35" s="29">
        <v>900.73</v>
      </c>
      <c r="BD35" s="97">
        <v>1427.4</v>
      </c>
      <c r="BE35" s="31">
        <f t="shared" si="17"/>
        <v>38.18</v>
      </c>
      <c r="BF35" s="405">
        <f t="shared" si="8"/>
        <v>0.70550000000000002</v>
      </c>
      <c r="BG35" s="405">
        <f t="shared" si="9"/>
        <v>0.43809999999999999</v>
      </c>
      <c r="BH35" s="405">
        <f t="shared" si="10"/>
        <v>0.70240000000000002</v>
      </c>
      <c r="BI35" s="405">
        <f t="shared" si="11"/>
        <v>0.43740000000000001</v>
      </c>
      <c r="BJ35" s="373">
        <v>3878.5</v>
      </c>
      <c r="BK35" s="374">
        <v>3940.71</v>
      </c>
      <c r="BL35" s="374">
        <v>3927.19</v>
      </c>
      <c r="BM35" s="375">
        <v>3964.53</v>
      </c>
      <c r="BN35" s="142">
        <v>2.5954000000000002</v>
      </c>
      <c r="BO35" s="143">
        <v>0.55669999999999997</v>
      </c>
      <c r="BP35" s="143">
        <v>2.5954000000000002</v>
      </c>
      <c r="BQ35" s="144">
        <v>0.55669999999999997</v>
      </c>
      <c r="BR35" s="92" t="s">
        <v>195</v>
      </c>
      <c r="BS35" s="414">
        <v>3713.38</v>
      </c>
      <c r="BT35" s="93" t="s">
        <v>108</v>
      </c>
      <c r="BU35" s="410">
        <v>1665.37</v>
      </c>
      <c r="BV35" s="94" t="s">
        <v>196</v>
      </c>
      <c r="BW35" s="420">
        <f>739.56-138.6</f>
        <v>600.95999999999992</v>
      </c>
      <c r="BX35" s="470"/>
      <c r="BY35" s="550"/>
      <c r="BZ35" s="550"/>
      <c r="CA35" s="550"/>
      <c r="CB35" s="550"/>
      <c r="CC35" s="550"/>
      <c r="CD35" s="18">
        <v>42.6</v>
      </c>
      <c r="CE35" s="377">
        <v>3</v>
      </c>
      <c r="CF35" s="378">
        <v>1</v>
      </c>
    </row>
    <row r="36" spans="1:84" ht="79.5" customHeight="1" thickBot="1" x14ac:dyDescent="0.3">
      <c r="A36" s="537" t="s">
        <v>35</v>
      </c>
      <c r="B36" s="266" t="s">
        <v>82</v>
      </c>
      <c r="C36" s="267" t="s">
        <v>17</v>
      </c>
      <c r="D36" s="319" t="s">
        <v>69</v>
      </c>
      <c r="E36" s="468" t="s">
        <v>77</v>
      </c>
      <c r="F36" s="466" t="s">
        <v>75</v>
      </c>
      <c r="G36" s="468" t="s">
        <v>215</v>
      </c>
      <c r="H36" s="466" t="s">
        <v>218</v>
      </c>
      <c r="I36" s="320">
        <v>0.52600000000000002</v>
      </c>
      <c r="J36" s="321">
        <v>0.52600000000000002</v>
      </c>
      <c r="K36" s="58">
        <v>15315.83</v>
      </c>
      <c r="L36" s="58">
        <v>16139.36</v>
      </c>
      <c r="M36" s="58">
        <v>15322.43</v>
      </c>
      <c r="N36" s="58">
        <v>16214.17</v>
      </c>
      <c r="O36" s="31">
        <f t="shared" si="18"/>
        <v>5.54</v>
      </c>
      <c r="P36" s="58">
        <v>5231.2299999999996</v>
      </c>
      <c r="Q36" s="58">
        <v>6598.21</v>
      </c>
      <c r="R36" s="58">
        <v>5498.86</v>
      </c>
      <c r="S36" s="58">
        <v>6223</v>
      </c>
      <c r="T36" s="31">
        <f t="shared" si="12"/>
        <v>20.72</v>
      </c>
      <c r="U36" s="405">
        <f t="shared" si="0"/>
        <v>0.65839999999999999</v>
      </c>
      <c r="V36" s="405">
        <f t="shared" si="1"/>
        <v>0.59119999999999995</v>
      </c>
      <c r="W36" s="405">
        <f t="shared" si="2"/>
        <v>0.6411</v>
      </c>
      <c r="X36" s="405">
        <f t="shared" si="3"/>
        <v>0.61619999999999997</v>
      </c>
      <c r="Y36" s="346">
        <v>20547.059999999998</v>
      </c>
      <c r="Z36" s="347">
        <v>22737.57</v>
      </c>
      <c r="AA36" s="347">
        <v>20821.29</v>
      </c>
      <c r="AB36" s="348">
        <v>22437.17</v>
      </c>
      <c r="AC36" s="31">
        <f t="shared" si="13"/>
        <v>9.6300000000000008</v>
      </c>
      <c r="AD36" s="58">
        <v>5085.8599999999997</v>
      </c>
      <c r="AE36" s="58">
        <v>5285.39</v>
      </c>
      <c r="AF36" s="58">
        <v>5085.8599999999997</v>
      </c>
      <c r="AG36" s="58">
        <v>5285.39</v>
      </c>
      <c r="AH36" s="31">
        <f t="shared" si="14"/>
        <v>3.78</v>
      </c>
      <c r="AI36" s="58">
        <v>6626.79</v>
      </c>
      <c r="AJ36" s="58">
        <v>7210.85</v>
      </c>
      <c r="AK36" s="58">
        <v>6626.79</v>
      </c>
      <c r="AL36" s="58">
        <v>7210.85</v>
      </c>
      <c r="AM36" s="31">
        <f t="shared" si="15"/>
        <v>8.1</v>
      </c>
      <c r="AN36" s="405">
        <f t="shared" si="4"/>
        <v>0.23250000000000001</v>
      </c>
      <c r="AO36" s="405">
        <f t="shared" si="5"/>
        <v>0.26700000000000002</v>
      </c>
      <c r="AP36" s="405">
        <f t="shared" si="6"/>
        <v>0.23250000000000001</v>
      </c>
      <c r="AQ36" s="405">
        <f t="shared" si="7"/>
        <v>0.26700000000000002</v>
      </c>
      <c r="AR36" s="349">
        <v>11712.65</v>
      </c>
      <c r="AS36" s="350">
        <v>12496.24</v>
      </c>
      <c r="AT36" s="350">
        <v>11712.65</v>
      </c>
      <c r="AU36" s="351">
        <v>12496.24</v>
      </c>
      <c r="AV36" s="116">
        <v>5803.67</v>
      </c>
      <c r="AW36" s="53">
        <v>6171.5</v>
      </c>
      <c r="AX36" s="53">
        <v>5880.61</v>
      </c>
      <c r="AY36" s="117">
        <v>6177.65</v>
      </c>
      <c r="AZ36" s="31">
        <f t="shared" si="16"/>
        <v>6.05</v>
      </c>
      <c r="BA36" s="116">
        <v>4776.91</v>
      </c>
      <c r="BB36" s="53">
        <v>6221.75</v>
      </c>
      <c r="BC36" s="53">
        <v>4896.74</v>
      </c>
      <c r="BD36" s="117">
        <v>5860.76</v>
      </c>
      <c r="BE36" s="31">
        <f t="shared" si="17"/>
        <v>23.22</v>
      </c>
      <c r="BF36" s="405">
        <f t="shared" si="8"/>
        <v>0.1769</v>
      </c>
      <c r="BG36" s="405">
        <f t="shared" si="9"/>
        <v>8.0999999999999996E-3</v>
      </c>
      <c r="BH36" s="405">
        <f t="shared" si="10"/>
        <v>0.1673</v>
      </c>
      <c r="BI36" s="405">
        <f t="shared" si="11"/>
        <v>5.1299999999999998E-2</v>
      </c>
      <c r="BJ36" s="316">
        <v>10580.58</v>
      </c>
      <c r="BK36" s="317">
        <v>12393.25</v>
      </c>
      <c r="BL36" s="317">
        <v>10777.349999999999</v>
      </c>
      <c r="BM36" s="318">
        <v>12038.41</v>
      </c>
      <c r="BN36" s="89">
        <v>0.93840000000000001</v>
      </c>
      <c r="BO36" s="90">
        <v>0.93840000000000001</v>
      </c>
      <c r="BP36" s="90">
        <v>0.93840000000000001</v>
      </c>
      <c r="BQ36" s="91">
        <v>0.93840000000000001</v>
      </c>
      <c r="BR36" s="68" t="s">
        <v>168</v>
      </c>
      <c r="BS36" s="415">
        <v>6876.25</v>
      </c>
      <c r="BT36" s="456" t="s">
        <v>120</v>
      </c>
      <c r="BU36" s="457">
        <v>3213.26</v>
      </c>
      <c r="BV36" s="428" t="s">
        <v>262</v>
      </c>
      <c r="BW36" s="420" t="s">
        <v>89</v>
      </c>
      <c r="BX36" s="469">
        <v>167.27</v>
      </c>
      <c r="BY36" s="549">
        <v>470.01</v>
      </c>
      <c r="BZ36" s="549">
        <v>0</v>
      </c>
      <c r="CA36" s="549">
        <v>27.57</v>
      </c>
      <c r="CB36" s="549">
        <v>57.03</v>
      </c>
      <c r="CC36" s="549">
        <v>0</v>
      </c>
      <c r="CD36" s="548">
        <v>55.76</v>
      </c>
      <c r="CE36" s="534">
        <v>3</v>
      </c>
      <c r="CF36" s="551">
        <v>3</v>
      </c>
    </row>
    <row r="37" spans="1:84" ht="75.75" thickBot="1" x14ac:dyDescent="0.3">
      <c r="A37" s="538"/>
      <c r="B37" s="279" t="s">
        <v>37</v>
      </c>
      <c r="C37" s="280" t="s">
        <v>22</v>
      </c>
      <c r="D37" s="319" t="s">
        <v>69</v>
      </c>
      <c r="E37" s="469"/>
      <c r="F37" s="467"/>
      <c r="G37" s="469"/>
      <c r="H37" s="467"/>
      <c r="I37" s="320">
        <v>0.52600000000000002</v>
      </c>
      <c r="J37" s="321">
        <v>0.52600000000000002</v>
      </c>
      <c r="K37" s="58">
        <v>13338.32</v>
      </c>
      <c r="L37" s="58">
        <v>13927.23</v>
      </c>
      <c r="M37" s="58">
        <v>13429.23</v>
      </c>
      <c r="N37" s="58">
        <v>14168.91</v>
      </c>
      <c r="O37" s="31">
        <f t="shared" si="18"/>
        <v>5.86</v>
      </c>
      <c r="P37" s="58">
        <v>5264.1</v>
      </c>
      <c r="Q37" s="58">
        <v>6582.51</v>
      </c>
      <c r="R37" s="58">
        <v>5527.17</v>
      </c>
      <c r="S37" s="58">
        <v>6229.06</v>
      </c>
      <c r="T37" s="31">
        <f t="shared" si="12"/>
        <v>20.03</v>
      </c>
      <c r="U37" s="405">
        <f t="shared" si="0"/>
        <v>0.60529999999999995</v>
      </c>
      <c r="V37" s="405">
        <f t="shared" si="1"/>
        <v>0.52739999999999998</v>
      </c>
      <c r="W37" s="405">
        <f t="shared" si="2"/>
        <v>0.58840000000000003</v>
      </c>
      <c r="X37" s="405">
        <f t="shared" si="3"/>
        <v>0.56040000000000001</v>
      </c>
      <c r="Y37" s="322">
        <v>18602.419999999998</v>
      </c>
      <c r="Z37" s="323">
        <v>20509.739999999998</v>
      </c>
      <c r="AA37" s="323">
        <v>18956.400000000001</v>
      </c>
      <c r="AB37" s="324">
        <v>20397.97</v>
      </c>
      <c r="AC37" s="31">
        <f t="shared" si="13"/>
        <v>9.3000000000000007</v>
      </c>
      <c r="AD37" s="58">
        <v>4541.66</v>
      </c>
      <c r="AE37" s="58">
        <v>4702.24</v>
      </c>
      <c r="AF37" s="58">
        <v>4541.66</v>
      </c>
      <c r="AG37" s="58">
        <v>4702.24</v>
      </c>
      <c r="AH37" s="31">
        <f t="shared" si="14"/>
        <v>3.41</v>
      </c>
      <c r="AI37" s="58">
        <v>6626.79</v>
      </c>
      <c r="AJ37" s="58">
        <v>7210.85</v>
      </c>
      <c r="AK37" s="58">
        <v>6626.79</v>
      </c>
      <c r="AL37" s="58">
        <v>7210.85</v>
      </c>
      <c r="AM37" s="31">
        <f t="shared" si="15"/>
        <v>8.1</v>
      </c>
      <c r="AN37" s="405">
        <f t="shared" si="4"/>
        <v>0.31469999999999998</v>
      </c>
      <c r="AO37" s="405">
        <f t="shared" si="5"/>
        <v>0.34789999999999999</v>
      </c>
      <c r="AP37" s="405">
        <f t="shared" si="6"/>
        <v>0.31469999999999998</v>
      </c>
      <c r="AQ37" s="405">
        <f t="shared" si="7"/>
        <v>0.34789999999999999</v>
      </c>
      <c r="AR37" s="358">
        <v>11168.45</v>
      </c>
      <c r="AS37" s="359">
        <v>11913.09</v>
      </c>
      <c r="AT37" s="359">
        <v>11168.45</v>
      </c>
      <c r="AU37" s="360">
        <v>11913.09</v>
      </c>
      <c r="AV37" s="116">
        <v>5334.47</v>
      </c>
      <c r="AW37" s="53">
        <v>5641.99</v>
      </c>
      <c r="AX37" s="53">
        <v>5506.25</v>
      </c>
      <c r="AY37" s="117">
        <v>5741.22</v>
      </c>
      <c r="AZ37" s="31">
        <f t="shared" si="16"/>
        <v>7.08</v>
      </c>
      <c r="BA37" s="116">
        <v>4790.6499999999996</v>
      </c>
      <c r="BB37" s="53">
        <v>6114.09</v>
      </c>
      <c r="BC37" s="53">
        <v>4943.7700000000004</v>
      </c>
      <c r="BD37" s="117">
        <v>5777.09</v>
      </c>
      <c r="BE37" s="31">
        <f t="shared" si="17"/>
        <v>21.65</v>
      </c>
      <c r="BF37" s="405">
        <f t="shared" si="8"/>
        <v>0.1019</v>
      </c>
      <c r="BG37" s="405">
        <f t="shared" si="9"/>
        <v>7.7200000000000005E-2</v>
      </c>
      <c r="BH37" s="405">
        <f t="shared" si="10"/>
        <v>0.1022</v>
      </c>
      <c r="BI37" s="405">
        <f t="shared" si="11"/>
        <v>6.1999999999999998E-3</v>
      </c>
      <c r="BJ37" s="328">
        <v>10125.119999999999</v>
      </c>
      <c r="BK37" s="329">
        <v>11756.08</v>
      </c>
      <c r="BL37" s="329">
        <v>10450.02</v>
      </c>
      <c r="BM37" s="330">
        <v>11518.310000000001</v>
      </c>
      <c r="BN37" s="89">
        <v>0.93840000000000001</v>
      </c>
      <c r="BO37" s="90">
        <v>0.93840000000000001</v>
      </c>
      <c r="BP37" s="90">
        <v>0.93840000000000001</v>
      </c>
      <c r="BQ37" s="91">
        <v>0.93840000000000001</v>
      </c>
      <c r="BR37" s="68" t="s">
        <v>168</v>
      </c>
      <c r="BS37" s="415">
        <v>6876.25</v>
      </c>
      <c r="BT37" s="456" t="s">
        <v>244</v>
      </c>
      <c r="BU37" s="457">
        <v>2447.16</v>
      </c>
      <c r="BV37" s="428" t="s">
        <v>262</v>
      </c>
      <c r="BW37" s="420" t="s">
        <v>89</v>
      </c>
      <c r="BX37" s="469"/>
      <c r="BY37" s="549"/>
      <c r="BZ37" s="549"/>
      <c r="CA37" s="549"/>
      <c r="CB37" s="549"/>
      <c r="CC37" s="549"/>
      <c r="CD37" s="549"/>
      <c r="CE37" s="536"/>
      <c r="CF37" s="552"/>
    </row>
    <row r="38" spans="1:84" ht="75.75" thickBot="1" x14ac:dyDescent="0.3">
      <c r="A38" s="538"/>
      <c r="B38" s="279" t="s">
        <v>36</v>
      </c>
      <c r="C38" s="280" t="s">
        <v>22</v>
      </c>
      <c r="D38" s="319" t="s">
        <v>69</v>
      </c>
      <c r="E38" s="469"/>
      <c r="F38" s="467"/>
      <c r="G38" s="469"/>
      <c r="H38" s="467"/>
      <c r="I38" s="320">
        <v>0.52600000000000002</v>
      </c>
      <c r="J38" s="321">
        <v>0.52600000000000002</v>
      </c>
      <c r="K38" s="58">
        <v>11948.58</v>
      </c>
      <c r="L38" s="58">
        <v>12772.1</v>
      </c>
      <c r="M38" s="58">
        <v>11955.17</v>
      </c>
      <c r="N38" s="58">
        <v>12846.91</v>
      </c>
      <c r="O38" s="31">
        <f t="shared" si="18"/>
        <v>6.99</v>
      </c>
      <c r="P38" s="58">
        <v>5231.2299999999996</v>
      </c>
      <c r="Q38" s="58">
        <v>6598.21</v>
      </c>
      <c r="R38" s="58">
        <v>5498.86</v>
      </c>
      <c r="S38" s="58">
        <v>6223</v>
      </c>
      <c r="T38" s="31">
        <f t="shared" si="12"/>
        <v>20.72</v>
      </c>
      <c r="U38" s="405">
        <f t="shared" si="0"/>
        <v>0.56220000000000003</v>
      </c>
      <c r="V38" s="405">
        <f t="shared" si="1"/>
        <v>0.4834</v>
      </c>
      <c r="W38" s="405">
        <f t="shared" si="2"/>
        <v>0.54</v>
      </c>
      <c r="X38" s="405">
        <f t="shared" si="3"/>
        <v>0.51559999999999995</v>
      </c>
      <c r="Y38" s="322">
        <v>17179.809999999998</v>
      </c>
      <c r="Z38" s="323">
        <v>19370.310000000001</v>
      </c>
      <c r="AA38" s="323">
        <v>17454.03</v>
      </c>
      <c r="AB38" s="324">
        <v>19069.91</v>
      </c>
      <c r="AC38" s="31">
        <f t="shared" si="13"/>
        <v>11.31</v>
      </c>
      <c r="AD38" s="58">
        <v>4089.79</v>
      </c>
      <c r="AE38" s="58">
        <v>4289.3100000000004</v>
      </c>
      <c r="AF38" s="58">
        <v>4089.79</v>
      </c>
      <c r="AG38" s="58">
        <v>4289.3100000000004</v>
      </c>
      <c r="AH38" s="31">
        <f t="shared" si="14"/>
        <v>4.6500000000000004</v>
      </c>
      <c r="AI38" s="58">
        <v>6626.79</v>
      </c>
      <c r="AJ38" s="58">
        <v>7210.85</v>
      </c>
      <c r="AK38" s="58">
        <v>6626.79</v>
      </c>
      <c r="AL38" s="58">
        <v>7210.85</v>
      </c>
      <c r="AM38" s="31">
        <f t="shared" si="15"/>
        <v>8.1</v>
      </c>
      <c r="AN38" s="405">
        <f t="shared" si="4"/>
        <v>0.38279999999999997</v>
      </c>
      <c r="AO38" s="405">
        <f t="shared" si="5"/>
        <v>0.4052</v>
      </c>
      <c r="AP38" s="405">
        <f t="shared" si="6"/>
        <v>0.38279999999999997</v>
      </c>
      <c r="AQ38" s="405">
        <f t="shared" si="7"/>
        <v>0.4052</v>
      </c>
      <c r="AR38" s="325">
        <v>10716.58</v>
      </c>
      <c r="AS38" s="326">
        <v>11500.16</v>
      </c>
      <c r="AT38" s="326">
        <v>10716.58</v>
      </c>
      <c r="AU38" s="327">
        <v>11500.16</v>
      </c>
      <c r="AV38" s="116">
        <v>4799.74</v>
      </c>
      <c r="AW38" s="53">
        <v>5167.58</v>
      </c>
      <c r="AX38" s="53">
        <v>4876.6899999999996</v>
      </c>
      <c r="AY38" s="117">
        <v>5173.72</v>
      </c>
      <c r="AZ38" s="31">
        <f t="shared" si="16"/>
        <v>7.23</v>
      </c>
      <c r="BA38" s="116">
        <v>4776.91</v>
      </c>
      <c r="BB38" s="53">
        <v>6221.75</v>
      </c>
      <c r="BC38" s="53">
        <v>4896.74</v>
      </c>
      <c r="BD38" s="117">
        <v>5860.76</v>
      </c>
      <c r="BE38" s="31">
        <f t="shared" si="17"/>
        <v>23.22</v>
      </c>
      <c r="BF38" s="405">
        <f t="shared" si="8"/>
        <v>4.7999999999999996E-3</v>
      </c>
      <c r="BG38" s="405">
        <f t="shared" si="9"/>
        <v>0.1694</v>
      </c>
      <c r="BH38" s="405">
        <f t="shared" si="10"/>
        <v>4.1000000000000003E-3</v>
      </c>
      <c r="BI38" s="405">
        <f t="shared" si="11"/>
        <v>0.1172</v>
      </c>
      <c r="BJ38" s="316">
        <v>9576.65</v>
      </c>
      <c r="BK38" s="317">
        <v>11389.33</v>
      </c>
      <c r="BL38" s="317">
        <v>9773.43</v>
      </c>
      <c r="BM38" s="318">
        <v>11034.48</v>
      </c>
      <c r="BN38" s="89">
        <v>0.93840000000000001</v>
      </c>
      <c r="BO38" s="90">
        <v>0.93840000000000001</v>
      </c>
      <c r="BP38" s="90">
        <v>0.93840000000000001</v>
      </c>
      <c r="BQ38" s="91">
        <v>0.93840000000000001</v>
      </c>
      <c r="BR38" s="68" t="s">
        <v>168</v>
      </c>
      <c r="BS38" s="415">
        <v>6876.25</v>
      </c>
      <c r="BT38" s="456" t="s">
        <v>244</v>
      </c>
      <c r="BU38" s="457">
        <v>2447.16</v>
      </c>
      <c r="BV38" s="428" t="s">
        <v>262</v>
      </c>
      <c r="BW38" s="420" t="s">
        <v>89</v>
      </c>
      <c r="BX38" s="469"/>
      <c r="BY38" s="549"/>
      <c r="BZ38" s="549"/>
      <c r="CA38" s="549"/>
      <c r="CB38" s="549"/>
      <c r="CC38" s="549"/>
      <c r="CD38" s="549"/>
      <c r="CE38" s="536"/>
      <c r="CF38" s="552"/>
    </row>
    <row r="39" spans="1:84" ht="75.75" thickBot="1" x14ac:dyDescent="0.3">
      <c r="A39" s="539"/>
      <c r="B39" s="279" t="s">
        <v>38</v>
      </c>
      <c r="C39" s="280" t="s">
        <v>22</v>
      </c>
      <c r="D39" s="331" t="s">
        <v>69</v>
      </c>
      <c r="E39" s="470"/>
      <c r="F39" s="471"/>
      <c r="G39" s="470"/>
      <c r="H39" s="467"/>
      <c r="I39" s="332">
        <v>0.52600000000000002</v>
      </c>
      <c r="J39" s="333">
        <v>0.52600000000000002</v>
      </c>
      <c r="K39" s="79">
        <v>14538.84</v>
      </c>
      <c r="L39" s="79">
        <v>15273.72</v>
      </c>
      <c r="M39" s="79">
        <v>14457.18</v>
      </c>
      <c r="N39" s="79">
        <v>15443.47</v>
      </c>
      <c r="O39" s="31">
        <f t="shared" si="18"/>
        <v>6.39</v>
      </c>
      <c r="P39" s="79">
        <v>5231.2299999999996</v>
      </c>
      <c r="Q39" s="79">
        <v>6598.21</v>
      </c>
      <c r="R39" s="79">
        <v>5498.86</v>
      </c>
      <c r="S39" s="79">
        <v>6223</v>
      </c>
      <c r="T39" s="31">
        <f t="shared" si="12"/>
        <v>20.72</v>
      </c>
      <c r="U39" s="405">
        <f t="shared" si="0"/>
        <v>0.64019999999999999</v>
      </c>
      <c r="V39" s="405">
        <f t="shared" si="1"/>
        <v>0.56799999999999995</v>
      </c>
      <c r="W39" s="405">
        <f t="shared" si="2"/>
        <v>0.61960000000000004</v>
      </c>
      <c r="X39" s="405">
        <f t="shared" si="3"/>
        <v>0.59699999999999998</v>
      </c>
      <c r="Y39" s="334">
        <v>19770.07</v>
      </c>
      <c r="Z39" s="335">
        <v>21871.93</v>
      </c>
      <c r="AA39" s="335">
        <v>19956.04</v>
      </c>
      <c r="AB39" s="336">
        <v>21666.47</v>
      </c>
      <c r="AC39" s="31">
        <f t="shared" si="13"/>
        <v>9.61</v>
      </c>
      <c r="AD39" s="79">
        <v>4866.6000000000004</v>
      </c>
      <c r="AE39" s="79">
        <v>5066.13</v>
      </c>
      <c r="AF39" s="79">
        <v>4866.6000000000004</v>
      </c>
      <c r="AG39" s="79">
        <v>5066.13</v>
      </c>
      <c r="AH39" s="31">
        <f t="shared" si="14"/>
        <v>3.94</v>
      </c>
      <c r="AI39" s="79">
        <v>6626.79</v>
      </c>
      <c r="AJ39" s="79">
        <v>7210.85</v>
      </c>
      <c r="AK39" s="79">
        <v>6626.79</v>
      </c>
      <c r="AL39" s="79">
        <v>7210.85</v>
      </c>
      <c r="AM39" s="31">
        <f t="shared" si="15"/>
        <v>8.1</v>
      </c>
      <c r="AN39" s="405">
        <f t="shared" si="4"/>
        <v>0.2656</v>
      </c>
      <c r="AO39" s="405">
        <f t="shared" si="5"/>
        <v>0.2974</v>
      </c>
      <c r="AP39" s="405">
        <f t="shared" si="6"/>
        <v>0.2656</v>
      </c>
      <c r="AQ39" s="405">
        <f t="shared" si="7"/>
        <v>0.2974</v>
      </c>
      <c r="AR39" s="337">
        <v>11493.39</v>
      </c>
      <c r="AS39" s="338">
        <v>12276.98</v>
      </c>
      <c r="AT39" s="338">
        <v>11493.39</v>
      </c>
      <c r="AU39" s="339">
        <v>12276.98</v>
      </c>
      <c r="AV39" s="379">
        <v>5544.65</v>
      </c>
      <c r="AW39" s="74">
        <v>5888.03</v>
      </c>
      <c r="AX39" s="74">
        <v>5602.64</v>
      </c>
      <c r="AY39" s="293">
        <v>5926.9</v>
      </c>
      <c r="AZ39" s="31">
        <f t="shared" si="16"/>
        <v>6.45</v>
      </c>
      <c r="BA39" s="379">
        <v>4776.91</v>
      </c>
      <c r="BB39" s="74">
        <v>6221.75</v>
      </c>
      <c r="BC39" s="74">
        <v>4896.74</v>
      </c>
      <c r="BD39" s="293">
        <v>5860.76</v>
      </c>
      <c r="BE39" s="31">
        <f t="shared" si="17"/>
        <v>23.22</v>
      </c>
      <c r="BF39" s="405">
        <f t="shared" si="8"/>
        <v>0.13850000000000001</v>
      </c>
      <c r="BG39" s="405">
        <f t="shared" si="9"/>
        <v>5.3600000000000002E-2</v>
      </c>
      <c r="BH39" s="405">
        <f t="shared" si="10"/>
        <v>0.126</v>
      </c>
      <c r="BI39" s="405">
        <f t="shared" si="11"/>
        <v>1.12E-2</v>
      </c>
      <c r="BJ39" s="373">
        <v>10321.56</v>
      </c>
      <c r="BK39" s="374">
        <v>12109.779999999999</v>
      </c>
      <c r="BL39" s="374">
        <v>10499.380000000001</v>
      </c>
      <c r="BM39" s="375">
        <v>11787.66</v>
      </c>
      <c r="BN39" s="118">
        <v>0.93840000000000001</v>
      </c>
      <c r="BO39" s="119">
        <v>0.93840000000000001</v>
      </c>
      <c r="BP39" s="119">
        <v>0.93840000000000001</v>
      </c>
      <c r="BQ39" s="226">
        <v>0.93840000000000001</v>
      </c>
      <c r="BR39" s="426" t="s">
        <v>168</v>
      </c>
      <c r="BS39" s="415">
        <v>6876.25</v>
      </c>
      <c r="BT39" s="456" t="s">
        <v>252</v>
      </c>
      <c r="BU39" s="457">
        <v>3213.26</v>
      </c>
      <c r="BV39" s="428" t="s">
        <v>262</v>
      </c>
      <c r="BW39" s="408" t="s">
        <v>89</v>
      </c>
      <c r="BX39" s="470"/>
      <c r="BY39" s="550"/>
      <c r="BZ39" s="550"/>
      <c r="CA39" s="550"/>
      <c r="CB39" s="550"/>
      <c r="CC39" s="550"/>
      <c r="CD39" s="550"/>
      <c r="CE39" s="535"/>
      <c r="CF39" s="553"/>
    </row>
    <row r="40" spans="1:84" ht="90.75" customHeight="1" thickBot="1" x14ac:dyDescent="0.3">
      <c r="A40" s="537" t="s">
        <v>46</v>
      </c>
      <c r="B40" s="281" t="s">
        <v>47</v>
      </c>
      <c r="C40" s="282" t="s">
        <v>13</v>
      </c>
      <c r="D40" s="319" t="s">
        <v>69</v>
      </c>
      <c r="E40" s="468" t="s">
        <v>76</v>
      </c>
      <c r="F40" s="466" t="s">
        <v>92</v>
      </c>
      <c r="G40" s="554" t="s">
        <v>211</v>
      </c>
      <c r="H40" s="466" t="s">
        <v>209</v>
      </c>
      <c r="I40" s="320">
        <v>0.52600000000000002</v>
      </c>
      <c r="J40" s="321">
        <v>0.52600000000000002</v>
      </c>
      <c r="K40" s="28">
        <v>8274.57</v>
      </c>
      <c r="L40" s="29">
        <v>8558.68</v>
      </c>
      <c r="M40" s="29">
        <v>8292.39</v>
      </c>
      <c r="N40" s="97">
        <v>8569.6</v>
      </c>
      <c r="O40" s="31">
        <f t="shared" si="18"/>
        <v>3.44</v>
      </c>
      <c r="P40" s="28">
        <v>2364.31</v>
      </c>
      <c r="Q40" s="29">
        <v>4159.43</v>
      </c>
      <c r="R40" s="29">
        <v>2553.29</v>
      </c>
      <c r="S40" s="97">
        <v>4172.68</v>
      </c>
      <c r="T40" s="31">
        <f t="shared" si="12"/>
        <v>43.34</v>
      </c>
      <c r="U40" s="405">
        <f t="shared" si="0"/>
        <v>0.71430000000000005</v>
      </c>
      <c r="V40" s="405">
        <f t="shared" si="1"/>
        <v>0.51400000000000001</v>
      </c>
      <c r="W40" s="405">
        <f t="shared" si="2"/>
        <v>0.69210000000000005</v>
      </c>
      <c r="X40" s="405">
        <f t="shared" si="3"/>
        <v>0.5131</v>
      </c>
      <c r="Y40" s="346">
        <v>10638.88</v>
      </c>
      <c r="Z40" s="347">
        <v>12718.11</v>
      </c>
      <c r="AA40" s="347">
        <v>10845.68</v>
      </c>
      <c r="AB40" s="348">
        <v>12742.28</v>
      </c>
      <c r="AC40" s="31">
        <f t="shared" si="13"/>
        <v>16.510000000000002</v>
      </c>
      <c r="AD40" s="28">
        <v>2815.47</v>
      </c>
      <c r="AE40" s="29">
        <v>2918.06</v>
      </c>
      <c r="AF40" s="29">
        <v>2815.47</v>
      </c>
      <c r="AG40" s="97">
        <v>2918.06</v>
      </c>
      <c r="AH40" s="31">
        <f t="shared" si="14"/>
        <v>3.52</v>
      </c>
      <c r="AI40" s="28">
        <v>3937.59</v>
      </c>
      <c r="AJ40" s="29">
        <v>4369.3599999999997</v>
      </c>
      <c r="AK40" s="29">
        <v>3937.59</v>
      </c>
      <c r="AL40" s="97">
        <v>4369.3599999999997</v>
      </c>
      <c r="AM40" s="31">
        <f t="shared" si="15"/>
        <v>9.8800000000000008</v>
      </c>
      <c r="AN40" s="405">
        <f t="shared" si="4"/>
        <v>0.28499999999999998</v>
      </c>
      <c r="AO40" s="405">
        <f t="shared" si="5"/>
        <v>0.3322</v>
      </c>
      <c r="AP40" s="405">
        <f t="shared" si="6"/>
        <v>0.28499999999999998</v>
      </c>
      <c r="AQ40" s="405">
        <f t="shared" si="7"/>
        <v>0.3322</v>
      </c>
      <c r="AR40" s="349">
        <v>6753.06</v>
      </c>
      <c r="AS40" s="350">
        <v>7287.42</v>
      </c>
      <c r="AT40" s="350">
        <v>6753.06</v>
      </c>
      <c r="AU40" s="351">
        <v>7287.42</v>
      </c>
      <c r="AV40" s="28">
        <v>3658.45</v>
      </c>
      <c r="AW40" s="29">
        <v>3837.33</v>
      </c>
      <c r="AX40" s="29">
        <v>3672.25</v>
      </c>
      <c r="AY40" s="97">
        <v>3837.91</v>
      </c>
      <c r="AZ40" s="31">
        <f t="shared" si="16"/>
        <v>4.68</v>
      </c>
      <c r="BA40" s="124">
        <v>1859.06</v>
      </c>
      <c r="BB40" s="29">
        <v>3373.83</v>
      </c>
      <c r="BC40" s="29">
        <v>1963.69</v>
      </c>
      <c r="BD40" s="97">
        <v>3376.83</v>
      </c>
      <c r="BE40" s="31">
        <f t="shared" si="17"/>
        <v>44.95</v>
      </c>
      <c r="BF40" s="405">
        <f t="shared" si="8"/>
        <v>0.49180000000000001</v>
      </c>
      <c r="BG40" s="405">
        <f t="shared" si="9"/>
        <v>0.1208</v>
      </c>
      <c r="BH40" s="405">
        <f t="shared" si="10"/>
        <v>0.46529999999999999</v>
      </c>
      <c r="BI40" s="405">
        <f t="shared" si="11"/>
        <v>0.1201</v>
      </c>
      <c r="BJ40" s="316">
        <v>5517.51</v>
      </c>
      <c r="BK40" s="317">
        <v>7211.16</v>
      </c>
      <c r="BL40" s="317">
        <v>5635.94</v>
      </c>
      <c r="BM40" s="318">
        <v>7214.74</v>
      </c>
      <c r="BN40" s="89">
        <v>0.9264</v>
      </c>
      <c r="BO40" s="90">
        <v>0.9264</v>
      </c>
      <c r="BP40" s="90">
        <v>0.9264</v>
      </c>
      <c r="BQ40" s="91">
        <v>0.9264</v>
      </c>
      <c r="BR40" s="45" t="s">
        <v>109</v>
      </c>
      <c r="BS40" s="414">
        <v>9347.9</v>
      </c>
      <c r="BT40" s="46" t="s">
        <v>108</v>
      </c>
      <c r="BU40" s="410">
        <v>3143.33</v>
      </c>
      <c r="BV40" s="47" t="s">
        <v>104</v>
      </c>
      <c r="BW40" s="419">
        <f>-219.32+391.65</f>
        <v>172.32999999999998</v>
      </c>
      <c r="BX40" s="468">
        <v>83.38</v>
      </c>
      <c r="BY40" s="548">
        <v>262.83999999999997</v>
      </c>
      <c r="BZ40" s="548">
        <v>0</v>
      </c>
      <c r="CA40" s="548">
        <v>23.64</v>
      </c>
      <c r="CB40" s="548">
        <v>30.58</v>
      </c>
      <c r="CC40" s="548">
        <v>0</v>
      </c>
      <c r="CD40" s="548">
        <v>41.69</v>
      </c>
      <c r="CE40" s="534">
        <v>3</v>
      </c>
      <c r="CF40" s="551">
        <v>2</v>
      </c>
    </row>
    <row r="41" spans="1:84" ht="92.25" customHeight="1" thickBot="1" x14ac:dyDescent="0.3">
      <c r="A41" s="538"/>
      <c r="B41" s="283" t="s">
        <v>50</v>
      </c>
      <c r="C41" s="284" t="s">
        <v>49</v>
      </c>
      <c r="D41" s="319" t="s">
        <v>69</v>
      </c>
      <c r="E41" s="469"/>
      <c r="F41" s="467"/>
      <c r="G41" s="555"/>
      <c r="H41" s="467"/>
      <c r="I41" s="320">
        <v>0.52600000000000002</v>
      </c>
      <c r="J41" s="321">
        <v>0.52600000000000002</v>
      </c>
      <c r="K41" s="218">
        <v>8809.43</v>
      </c>
      <c r="L41" s="219">
        <v>9116</v>
      </c>
      <c r="M41" s="219">
        <v>8855.2999999999993</v>
      </c>
      <c r="N41" s="220">
        <v>9129.31</v>
      </c>
      <c r="O41" s="31">
        <f t="shared" si="18"/>
        <v>3.5</v>
      </c>
      <c r="P41" s="218">
        <v>2364.31</v>
      </c>
      <c r="Q41" s="219">
        <v>4159.43</v>
      </c>
      <c r="R41" s="219">
        <v>2553.29</v>
      </c>
      <c r="S41" s="220">
        <v>4172.68</v>
      </c>
      <c r="T41" s="31">
        <f t="shared" si="12"/>
        <v>43.34</v>
      </c>
      <c r="U41" s="405">
        <f t="shared" si="0"/>
        <v>0.73160000000000003</v>
      </c>
      <c r="V41" s="405">
        <f t="shared" si="1"/>
        <v>0.54369999999999996</v>
      </c>
      <c r="W41" s="405">
        <f t="shared" si="2"/>
        <v>0.7117</v>
      </c>
      <c r="X41" s="405">
        <f t="shared" si="3"/>
        <v>0.54290000000000005</v>
      </c>
      <c r="Y41" s="322">
        <v>11173.74</v>
      </c>
      <c r="Z41" s="323">
        <v>13275.43</v>
      </c>
      <c r="AA41" s="323">
        <v>11408.59</v>
      </c>
      <c r="AB41" s="324">
        <v>13301.99</v>
      </c>
      <c r="AC41" s="31">
        <f t="shared" si="13"/>
        <v>16</v>
      </c>
      <c r="AD41" s="218">
        <v>3068.2</v>
      </c>
      <c r="AE41" s="219">
        <v>3156.11</v>
      </c>
      <c r="AF41" s="219">
        <v>3068.2</v>
      </c>
      <c r="AG41" s="220">
        <v>3156.11</v>
      </c>
      <c r="AH41" s="31">
        <f t="shared" si="14"/>
        <v>2.79</v>
      </c>
      <c r="AI41" s="218">
        <v>3937.59</v>
      </c>
      <c r="AJ41" s="219">
        <v>4369.3599999999997</v>
      </c>
      <c r="AK41" s="219">
        <v>3937.59</v>
      </c>
      <c r="AL41" s="220">
        <v>4369.3599999999997</v>
      </c>
      <c r="AM41" s="31">
        <f t="shared" si="15"/>
        <v>9.8800000000000008</v>
      </c>
      <c r="AN41" s="405">
        <f t="shared" si="4"/>
        <v>0.2208</v>
      </c>
      <c r="AO41" s="405">
        <f t="shared" si="5"/>
        <v>0.2777</v>
      </c>
      <c r="AP41" s="405">
        <f t="shared" si="6"/>
        <v>0.2208</v>
      </c>
      <c r="AQ41" s="405">
        <f t="shared" si="7"/>
        <v>0.2777</v>
      </c>
      <c r="AR41" s="358">
        <v>7005.79</v>
      </c>
      <c r="AS41" s="359">
        <v>7525.47</v>
      </c>
      <c r="AT41" s="359">
        <v>7005.79</v>
      </c>
      <c r="AU41" s="360">
        <v>7525.47</v>
      </c>
      <c r="AV41" s="218">
        <v>3913.55</v>
      </c>
      <c r="AW41" s="219">
        <v>4147.22</v>
      </c>
      <c r="AX41" s="219">
        <v>3946.21</v>
      </c>
      <c r="AY41" s="220">
        <v>4150.1899999999996</v>
      </c>
      <c r="AZ41" s="31">
        <f t="shared" si="16"/>
        <v>5.7</v>
      </c>
      <c r="BA41" s="116">
        <v>1857.15</v>
      </c>
      <c r="BB41" s="53">
        <v>3369.45</v>
      </c>
      <c r="BC41" s="53">
        <v>1960.73</v>
      </c>
      <c r="BD41" s="117">
        <v>3372.41</v>
      </c>
      <c r="BE41" s="31">
        <f t="shared" si="17"/>
        <v>44.93</v>
      </c>
      <c r="BF41" s="405">
        <f t="shared" si="8"/>
        <v>0.52549999999999997</v>
      </c>
      <c r="BG41" s="405">
        <f t="shared" si="9"/>
        <v>0.1875</v>
      </c>
      <c r="BH41" s="405">
        <f t="shared" si="10"/>
        <v>0.50309999999999999</v>
      </c>
      <c r="BI41" s="405">
        <f t="shared" si="11"/>
        <v>0.18740000000000001</v>
      </c>
      <c r="BJ41" s="328">
        <v>5770.7</v>
      </c>
      <c r="BK41" s="329">
        <v>7516.67</v>
      </c>
      <c r="BL41" s="329">
        <v>5906.94</v>
      </c>
      <c r="BM41" s="330">
        <v>7522.6</v>
      </c>
      <c r="BN41" s="65">
        <v>0.9264</v>
      </c>
      <c r="BO41" s="66">
        <v>0.9264</v>
      </c>
      <c r="BP41" s="66">
        <v>0.9264</v>
      </c>
      <c r="BQ41" s="67">
        <v>0.9264</v>
      </c>
      <c r="BR41" s="200" t="s">
        <v>109</v>
      </c>
      <c r="BS41" s="414">
        <v>9347.9</v>
      </c>
      <c r="BT41" s="205" t="s">
        <v>108</v>
      </c>
      <c r="BU41" s="410">
        <v>3143.33</v>
      </c>
      <c r="BV41" s="202" t="s">
        <v>104</v>
      </c>
      <c r="BW41" s="419">
        <f>-219.32+391.65</f>
        <v>172.32999999999998</v>
      </c>
      <c r="BX41" s="469"/>
      <c r="BY41" s="549"/>
      <c r="BZ41" s="549"/>
      <c r="CA41" s="549"/>
      <c r="CB41" s="549"/>
      <c r="CC41" s="549"/>
      <c r="CD41" s="549"/>
      <c r="CE41" s="536"/>
      <c r="CF41" s="552"/>
    </row>
    <row r="42" spans="1:84" ht="90.75" customHeight="1" thickBot="1" x14ac:dyDescent="0.3">
      <c r="A42" s="538"/>
      <c r="B42" s="285" t="s">
        <v>51</v>
      </c>
      <c r="C42" s="286" t="s">
        <v>13</v>
      </c>
      <c r="D42" s="319" t="s">
        <v>69</v>
      </c>
      <c r="E42" s="469"/>
      <c r="F42" s="467"/>
      <c r="G42" s="555"/>
      <c r="H42" s="467"/>
      <c r="I42" s="320">
        <v>0.52600000000000002</v>
      </c>
      <c r="J42" s="321">
        <v>0.52600000000000002</v>
      </c>
      <c r="K42" s="218">
        <v>8809.43</v>
      </c>
      <c r="L42" s="219">
        <v>9116</v>
      </c>
      <c r="M42" s="219">
        <v>8855.2999999999993</v>
      </c>
      <c r="N42" s="220">
        <v>9129.31</v>
      </c>
      <c r="O42" s="31">
        <f t="shared" si="18"/>
        <v>3.5</v>
      </c>
      <c r="P42" s="218">
        <v>2364.31</v>
      </c>
      <c r="Q42" s="219">
        <v>4159.43</v>
      </c>
      <c r="R42" s="219">
        <v>2553.29</v>
      </c>
      <c r="S42" s="220">
        <v>4172.68</v>
      </c>
      <c r="T42" s="31">
        <f t="shared" si="12"/>
        <v>43.34</v>
      </c>
      <c r="U42" s="405">
        <f t="shared" si="0"/>
        <v>0.73160000000000003</v>
      </c>
      <c r="V42" s="405">
        <f t="shared" si="1"/>
        <v>0.54369999999999996</v>
      </c>
      <c r="W42" s="405">
        <f t="shared" si="2"/>
        <v>0.7117</v>
      </c>
      <c r="X42" s="405">
        <f t="shared" si="3"/>
        <v>0.54290000000000005</v>
      </c>
      <c r="Y42" s="322">
        <v>11173.74</v>
      </c>
      <c r="Z42" s="323">
        <v>13275.43</v>
      </c>
      <c r="AA42" s="323">
        <v>11408.59</v>
      </c>
      <c r="AB42" s="324">
        <v>13301.99</v>
      </c>
      <c r="AC42" s="31">
        <f t="shared" si="13"/>
        <v>16</v>
      </c>
      <c r="AD42" s="218">
        <v>3068.2</v>
      </c>
      <c r="AE42" s="219">
        <v>3156.11</v>
      </c>
      <c r="AF42" s="219">
        <v>3068.2</v>
      </c>
      <c r="AG42" s="220">
        <v>3156.11</v>
      </c>
      <c r="AH42" s="31">
        <f t="shared" si="14"/>
        <v>2.79</v>
      </c>
      <c r="AI42" s="218">
        <v>3937.59</v>
      </c>
      <c r="AJ42" s="219">
        <v>4369.3599999999997</v>
      </c>
      <c r="AK42" s="219">
        <v>3937.59</v>
      </c>
      <c r="AL42" s="220">
        <v>4369.3599999999997</v>
      </c>
      <c r="AM42" s="31">
        <f t="shared" si="15"/>
        <v>9.8800000000000008</v>
      </c>
      <c r="AN42" s="405">
        <f t="shared" si="4"/>
        <v>0.2208</v>
      </c>
      <c r="AO42" s="405">
        <f t="shared" si="5"/>
        <v>0.2777</v>
      </c>
      <c r="AP42" s="405">
        <f t="shared" si="6"/>
        <v>0.2208</v>
      </c>
      <c r="AQ42" s="405">
        <f t="shared" si="7"/>
        <v>0.2777</v>
      </c>
      <c r="AR42" s="325">
        <v>7005.79</v>
      </c>
      <c r="AS42" s="326">
        <v>7525.47</v>
      </c>
      <c r="AT42" s="326">
        <v>7005.79</v>
      </c>
      <c r="AU42" s="327">
        <v>7525.47</v>
      </c>
      <c r="AV42" s="218">
        <v>3913.55</v>
      </c>
      <c r="AW42" s="219">
        <v>4147.22</v>
      </c>
      <c r="AX42" s="219">
        <v>3946.21</v>
      </c>
      <c r="AY42" s="220">
        <v>4150.1899999999996</v>
      </c>
      <c r="AZ42" s="31">
        <f t="shared" si="16"/>
        <v>5.7</v>
      </c>
      <c r="BA42" s="116">
        <v>1857.15</v>
      </c>
      <c r="BB42" s="53">
        <v>3369.45</v>
      </c>
      <c r="BC42" s="53">
        <v>1960.73</v>
      </c>
      <c r="BD42" s="117">
        <v>3372.41</v>
      </c>
      <c r="BE42" s="31">
        <f t="shared" si="17"/>
        <v>44.93</v>
      </c>
      <c r="BF42" s="405">
        <f t="shared" si="8"/>
        <v>0.52549999999999997</v>
      </c>
      <c r="BG42" s="405">
        <f t="shared" si="9"/>
        <v>0.1875</v>
      </c>
      <c r="BH42" s="405">
        <f t="shared" si="10"/>
        <v>0.50309999999999999</v>
      </c>
      <c r="BI42" s="405">
        <f t="shared" si="11"/>
        <v>0.18740000000000001</v>
      </c>
      <c r="BJ42" s="316">
        <v>5770.7</v>
      </c>
      <c r="BK42" s="317">
        <v>7516.67</v>
      </c>
      <c r="BL42" s="317">
        <v>5906.94</v>
      </c>
      <c r="BM42" s="318">
        <v>7522.6</v>
      </c>
      <c r="BN42" s="89">
        <v>0.9264</v>
      </c>
      <c r="BO42" s="90">
        <v>0.9264</v>
      </c>
      <c r="BP42" s="90">
        <v>0.9264</v>
      </c>
      <c r="BQ42" s="91">
        <v>0.9264</v>
      </c>
      <c r="BR42" s="200" t="s">
        <v>109</v>
      </c>
      <c r="BS42" s="414">
        <v>9347.9</v>
      </c>
      <c r="BT42" s="205" t="s">
        <v>108</v>
      </c>
      <c r="BU42" s="410">
        <v>3143.33</v>
      </c>
      <c r="BV42" s="202" t="s">
        <v>104</v>
      </c>
      <c r="BW42" s="419">
        <f>-219.32+391.65</f>
        <v>172.32999999999998</v>
      </c>
      <c r="BX42" s="469"/>
      <c r="BY42" s="549"/>
      <c r="BZ42" s="549"/>
      <c r="CA42" s="549"/>
      <c r="CB42" s="549"/>
      <c r="CC42" s="549"/>
      <c r="CD42" s="549"/>
      <c r="CE42" s="536"/>
      <c r="CF42" s="552"/>
    </row>
    <row r="43" spans="1:84" ht="90.75" customHeight="1" thickBot="1" x14ac:dyDescent="0.3">
      <c r="A43" s="539"/>
      <c r="B43" s="287" t="s">
        <v>48</v>
      </c>
      <c r="C43" s="288" t="s">
        <v>13</v>
      </c>
      <c r="D43" s="331" t="s">
        <v>69</v>
      </c>
      <c r="E43" s="470"/>
      <c r="F43" s="471"/>
      <c r="G43" s="556"/>
      <c r="H43" s="471"/>
      <c r="I43" s="332">
        <v>0.52600000000000002</v>
      </c>
      <c r="J43" s="333">
        <v>0.52600000000000002</v>
      </c>
      <c r="K43" s="12">
        <v>7230.92</v>
      </c>
      <c r="L43" s="13">
        <v>7477.85</v>
      </c>
      <c r="M43" s="13">
        <v>7276.8</v>
      </c>
      <c r="N43" s="228">
        <v>7513.75</v>
      </c>
      <c r="O43" s="31">
        <f t="shared" si="18"/>
        <v>3.76</v>
      </c>
      <c r="P43" s="12">
        <v>2364.31</v>
      </c>
      <c r="Q43" s="13">
        <v>4140.1899999999996</v>
      </c>
      <c r="R43" s="13">
        <v>2559.23</v>
      </c>
      <c r="S43" s="228">
        <v>4152.84</v>
      </c>
      <c r="T43" s="31">
        <f t="shared" si="12"/>
        <v>43.07</v>
      </c>
      <c r="U43" s="405">
        <f t="shared" si="0"/>
        <v>0.67300000000000004</v>
      </c>
      <c r="V43" s="405">
        <f t="shared" si="1"/>
        <v>0.44629999999999997</v>
      </c>
      <c r="W43" s="405">
        <f t="shared" si="2"/>
        <v>0.64829999999999999</v>
      </c>
      <c r="X43" s="405">
        <f t="shared" si="3"/>
        <v>0.44729999999999998</v>
      </c>
      <c r="Y43" s="334">
        <v>9595.23</v>
      </c>
      <c r="Z43" s="335">
        <v>11618.04</v>
      </c>
      <c r="AA43" s="335">
        <v>9836.0300000000007</v>
      </c>
      <c r="AB43" s="336">
        <v>11666.59</v>
      </c>
      <c r="AC43" s="31">
        <f t="shared" si="13"/>
        <v>17.75</v>
      </c>
      <c r="AD43" s="12">
        <v>2508.0500000000002</v>
      </c>
      <c r="AE43" s="13">
        <v>2593.89</v>
      </c>
      <c r="AF43" s="13">
        <v>2508.0500000000002</v>
      </c>
      <c r="AG43" s="228">
        <v>2593.89</v>
      </c>
      <c r="AH43" s="31">
        <f t="shared" si="14"/>
        <v>3.31</v>
      </c>
      <c r="AI43" s="12">
        <v>3937.59</v>
      </c>
      <c r="AJ43" s="13">
        <v>4369.3599999999997</v>
      </c>
      <c r="AK43" s="13">
        <v>3937.59</v>
      </c>
      <c r="AL43" s="228">
        <v>4369.3599999999997</v>
      </c>
      <c r="AM43" s="31">
        <f t="shared" si="15"/>
        <v>9.8800000000000008</v>
      </c>
      <c r="AN43" s="405">
        <f t="shared" si="4"/>
        <v>0.36299999999999999</v>
      </c>
      <c r="AO43" s="405">
        <f t="shared" si="5"/>
        <v>0.40629999999999999</v>
      </c>
      <c r="AP43" s="405">
        <f t="shared" si="6"/>
        <v>0.36299999999999999</v>
      </c>
      <c r="AQ43" s="405">
        <f t="shared" si="7"/>
        <v>0.40629999999999999</v>
      </c>
      <c r="AR43" s="337">
        <v>6445.64</v>
      </c>
      <c r="AS43" s="338">
        <v>6963.25</v>
      </c>
      <c r="AT43" s="338">
        <v>6445.64</v>
      </c>
      <c r="AU43" s="339">
        <v>6963.25</v>
      </c>
      <c r="AV43" s="12">
        <v>3216.02</v>
      </c>
      <c r="AW43" s="13">
        <v>3375.89</v>
      </c>
      <c r="AX43" s="13">
        <v>3248.68</v>
      </c>
      <c r="AY43" s="228">
        <v>3397.43</v>
      </c>
      <c r="AZ43" s="31">
        <f t="shared" si="16"/>
        <v>5.34</v>
      </c>
      <c r="BA43" s="379">
        <v>1814.97</v>
      </c>
      <c r="BB43" s="74">
        <v>3396.67</v>
      </c>
      <c r="BC43" s="74">
        <v>1967.8</v>
      </c>
      <c r="BD43" s="293">
        <v>3398.98</v>
      </c>
      <c r="BE43" s="31">
        <f t="shared" si="17"/>
        <v>46.6</v>
      </c>
      <c r="BF43" s="405">
        <f t="shared" si="8"/>
        <v>0.43559999999999999</v>
      </c>
      <c r="BG43" s="405">
        <f t="shared" si="9"/>
        <v>6.1000000000000004E-3</v>
      </c>
      <c r="BH43" s="405">
        <f t="shared" si="10"/>
        <v>0.39429999999999998</v>
      </c>
      <c r="BI43" s="405">
        <f t="shared" si="11"/>
        <v>5.0000000000000001E-4</v>
      </c>
      <c r="BJ43" s="373">
        <v>5030.99</v>
      </c>
      <c r="BK43" s="374">
        <v>6772.56</v>
      </c>
      <c r="BL43" s="374">
        <v>5216.4799999999996</v>
      </c>
      <c r="BM43" s="375">
        <v>6796.41</v>
      </c>
      <c r="BN43" s="142">
        <v>0.9264</v>
      </c>
      <c r="BO43" s="143">
        <v>0.9264</v>
      </c>
      <c r="BP43" s="143">
        <v>0.9264</v>
      </c>
      <c r="BQ43" s="144">
        <v>0.9264</v>
      </c>
      <c r="BR43" s="92" t="s">
        <v>109</v>
      </c>
      <c r="BS43" s="414">
        <v>9347.9</v>
      </c>
      <c r="BT43" s="93" t="s">
        <v>108</v>
      </c>
      <c r="BU43" s="410">
        <v>3143.33</v>
      </c>
      <c r="BV43" s="94" t="s">
        <v>104</v>
      </c>
      <c r="BW43" s="419">
        <f>-219.32+391.65</f>
        <v>172.32999999999998</v>
      </c>
      <c r="BX43" s="470"/>
      <c r="BY43" s="550"/>
      <c r="BZ43" s="550"/>
      <c r="CA43" s="550"/>
      <c r="CB43" s="550"/>
      <c r="CC43" s="550"/>
      <c r="CD43" s="550"/>
      <c r="CE43" s="535"/>
      <c r="CF43" s="553"/>
    </row>
    <row r="44" spans="1:84" ht="15" customHeight="1" thickBot="1" x14ac:dyDescent="0.3">
      <c r="A44" s="537" t="s">
        <v>40</v>
      </c>
      <c r="B44" s="588" t="s">
        <v>43</v>
      </c>
      <c r="C44" s="593" t="s">
        <v>13</v>
      </c>
      <c r="D44" s="319" t="s">
        <v>72</v>
      </c>
      <c r="E44" s="468" t="s">
        <v>77</v>
      </c>
      <c r="F44" s="466" t="s">
        <v>75</v>
      </c>
      <c r="G44" s="554" t="s">
        <v>212</v>
      </c>
      <c r="H44" s="466" t="s">
        <v>209</v>
      </c>
      <c r="I44" s="320">
        <v>0.52600000000000002</v>
      </c>
      <c r="J44" s="321">
        <v>0.52600000000000002</v>
      </c>
      <c r="K44" s="209">
        <v>4368.4399999999996</v>
      </c>
      <c r="L44" s="210">
        <v>4216.97</v>
      </c>
      <c r="M44" s="210">
        <v>4364.76</v>
      </c>
      <c r="N44" s="211">
        <v>4220.3</v>
      </c>
      <c r="O44" s="31">
        <f t="shared" si="18"/>
        <v>3.47</v>
      </c>
      <c r="P44" s="209">
        <v>665.18</v>
      </c>
      <c r="Q44" s="210">
        <v>1366.31</v>
      </c>
      <c r="R44" s="210">
        <v>886.64</v>
      </c>
      <c r="S44" s="211">
        <v>1359.26</v>
      </c>
      <c r="T44" s="31">
        <f t="shared" si="12"/>
        <v>51.32</v>
      </c>
      <c r="U44" s="405">
        <f t="shared" si="0"/>
        <v>0.84770000000000001</v>
      </c>
      <c r="V44" s="405">
        <f t="shared" si="1"/>
        <v>0.67600000000000005</v>
      </c>
      <c r="W44" s="405">
        <f t="shared" si="2"/>
        <v>0.79690000000000005</v>
      </c>
      <c r="X44" s="405">
        <f t="shared" si="3"/>
        <v>0.67789999999999995</v>
      </c>
      <c r="Y44" s="346">
        <v>5033.62</v>
      </c>
      <c r="Z44" s="347">
        <v>5583.28</v>
      </c>
      <c r="AA44" s="347">
        <v>5251.4</v>
      </c>
      <c r="AB44" s="348">
        <v>5579.56</v>
      </c>
      <c r="AC44" s="31">
        <f t="shared" si="13"/>
        <v>9.84</v>
      </c>
      <c r="AD44" s="209">
        <v>1489.33</v>
      </c>
      <c r="AE44" s="210">
        <v>1465.62</v>
      </c>
      <c r="AF44" s="210">
        <v>1489.33</v>
      </c>
      <c r="AG44" s="211">
        <v>1465.62</v>
      </c>
      <c r="AH44" s="31">
        <f t="shared" si="14"/>
        <v>1.59</v>
      </c>
      <c r="AI44" s="209">
        <v>2251.15</v>
      </c>
      <c r="AJ44" s="210">
        <v>2131.9</v>
      </c>
      <c r="AK44" s="210">
        <v>2251.15</v>
      </c>
      <c r="AL44" s="211">
        <v>2131.9</v>
      </c>
      <c r="AM44" s="31">
        <f t="shared" si="15"/>
        <v>5.3</v>
      </c>
      <c r="AN44" s="405">
        <f t="shared" si="4"/>
        <v>0.33839999999999998</v>
      </c>
      <c r="AO44" s="405">
        <f t="shared" si="5"/>
        <v>0.3125</v>
      </c>
      <c r="AP44" s="405">
        <f t="shared" si="6"/>
        <v>0.33839999999999998</v>
      </c>
      <c r="AQ44" s="405">
        <f t="shared" si="7"/>
        <v>0.3125</v>
      </c>
      <c r="AR44" s="349">
        <v>3740.48</v>
      </c>
      <c r="AS44" s="350">
        <v>3597.42</v>
      </c>
      <c r="AT44" s="350">
        <v>3740.48</v>
      </c>
      <c r="AU44" s="351">
        <v>3597.42</v>
      </c>
      <c r="AV44" s="209">
        <v>2150.54</v>
      </c>
      <c r="AW44" s="210">
        <v>2132.42</v>
      </c>
      <c r="AX44" s="210">
        <v>2171.2800000000002</v>
      </c>
      <c r="AY44" s="211">
        <v>2137.5100000000002</v>
      </c>
      <c r="AZ44" s="31">
        <f t="shared" si="16"/>
        <v>1.79</v>
      </c>
      <c r="BA44" s="209">
        <v>665.18</v>
      </c>
      <c r="BB44" s="210">
        <v>1366.31</v>
      </c>
      <c r="BC44" s="210">
        <v>886.64</v>
      </c>
      <c r="BD44" s="211">
        <v>1359.26</v>
      </c>
      <c r="BE44" s="31">
        <f t="shared" si="17"/>
        <v>51.32</v>
      </c>
      <c r="BF44" s="405">
        <f t="shared" si="8"/>
        <v>0.69069999999999998</v>
      </c>
      <c r="BG44" s="405">
        <f t="shared" si="9"/>
        <v>0.35930000000000001</v>
      </c>
      <c r="BH44" s="405">
        <f t="shared" si="10"/>
        <v>0.5917</v>
      </c>
      <c r="BI44" s="405">
        <f t="shared" si="11"/>
        <v>0.36409999999999998</v>
      </c>
      <c r="BJ44" s="316">
        <v>2815.72</v>
      </c>
      <c r="BK44" s="317">
        <v>3498.73</v>
      </c>
      <c r="BL44" s="317">
        <v>3057.92</v>
      </c>
      <c r="BM44" s="318">
        <v>3496.77</v>
      </c>
      <c r="BN44" s="89">
        <v>0.93989999999999996</v>
      </c>
      <c r="BO44" s="90">
        <v>0.93989999999999996</v>
      </c>
      <c r="BP44" s="90">
        <v>0.93989999999999996</v>
      </c>
      <c r="BQ44" s="91">
        <v>0.93989999999999996</v>
      </c>
      <c r="BR44" s="68" t="s">
        <v>109</v>
      </c>
      <c r="BS44" s="415">
        <v>14074.58</v>
      </c>
      <c r="BT44" s="69" t="s">
        <v>89</v>
      </c>
      <c r="BU44" s="407"/>
      <c r="BV44" s="70" t="s">
        <v>89</v>
      </c>
      <c r="BW44" s="407"/>
      <c r="BX44" s="68">
        <v>48.5</v>
      </c>
      <c r="BY44" s="355">
        <v>144.83000000000001</v>
      </c>
      <c r="BZ44" s="355">
        <v>0</v>
      </c>
      <c r="CA44" s="355">
        <v>7.64</v>
      </c>
      <c r="CB44" s="355">
        <v>14.82</v>
      </c>
      <c r="CC44" s="356">
        <v>0</v>
      </c>
      <c r="CD44" s="534">
        <v>48.49</v>
      </c>
      <c r="CE44" s="534" t="s">
        <v>208</v>
      </c>
      <c r="CF44" s="380">
        <v>1</v>
      </c>
    </row>
    <row r="45" spans="1:84" ht="15.75" thickBot="1" x14ac:dyDescent="0.3">
      <c r="A45" s="538"/>
      <c r="B45" s="589"/>
      <c r="C45" s="594"/>
      <c r="D45" s="319" t="s">
        <v>73</v>
      </c>
      <c r="E45" s="469"/>
      <c r="F45" s="467"/>
      <c r="G45" s="555"/>
      <c r="H45" s="467"/>
      <c r="I45" s="320">
        <v>0.52600000000000002</v>
      </c>
      <c r="J45" s="321">
        <v>0.52600000000000002</v>
      </c>
      <c r="K45" s="218">
        <v>6854.5</v>
      </c>
      <c r="L45" s="219">
        <v>6791.53</v>
      </c>
      <c r="M45" s="219">
        <v>6834.79</v>
      </c>
      <c r="N45" s="220">
        <v>6823.68</v>
      </c>
      <c r="O45" s="31">
        <f t="shared" si="18"/>
        <v>0.92</v>
      </c>
      <c r="P45" s="218">
        <v>1426.04</v>
      </c>
      <c r="Q45" s="219">
        <v>2880.01</v>
      </c>
      <c r="R45" s="219">
        <v>1823.46</v>
      </c>
      <c r="S45" s="220">
        <v>2912.03</v>
      </c>
      <c r="T45" s="31">
        <f t="shared" si="12"/>
        <v>51.03</v>
      </c>
      <c r="U45" s="405">
        <f t="shared" si="0"/>
        <v>0.79200000000000004</v>
      </c>
      <c r="V45" s="405">
        <f t="shared" si="1"/>
        <v>0.57589999999999997</v>
      </c>
      <c r="W45" s="405">
        <f t="shared" si="2"/>
        <v>0.73319999999999996</v>
      </c>
      <c r="X45" s="405">
        <f t="shared" si="3"/>
        <v>0.57320000000000004</v>
      </c>
      <c r="Y45" s="322">
        <v>8280.5400000000009</v>
      </c>
      <c r="Z45" s="323">
        <v>9671.5400000000009</v>
      </c>
      <c r="AA45" s="323">
        <v>8658.25</v>
      </c>
      <c r="AB45" s="324">
        <v>9735.7099999999991</v>
      </c>
      <c r="AC45" s="31">
        <f t="shared" si="13"/>
        <v>14.95</v>
      </c>
      <c r="AD45" s="218">
        <v>2384.98</v>
      </c>
      <c r="AE45" s="219">
        <v>2388.7800000000002</v>
      </c>
      <c r="AF45" s="219">
        <v>2384.98</v>
      </c>
      <c r="AG45" s="220">
        <v>2388.7800000000002</v>
      </c>
      <c r="AH45" s="31">
        <f t="shared" si="14"/>
        <v>0.16</v>
      </c>
      <c r="AI45" s="218">
        <v>3446.8</v>
      </c>
      <c r="AJ45" s="219">
        <v>3465.91</v>
      </c>
      <c r="AK45" s="219">
        <v>3446.8</v>
      </c>
      <c r="AL45" s="220">
        <v>3465.91</v>
      </c>
      <c r="AM45" s="31">
        <f t="shared" si="15"/>
        <v>0.55000000000000004</v>
      </c>
      <c r="AN45" s="405">
        <f t="shared" si="4"/>
        <v>0.30809999999999998</v>
      </c>
      <c r="AO45" s="405">
        <f t="shared" si="5"/>
        <v>0.31080000000000002</v>
      </c>
      <c r="AP45" s="405">
        <f t="shared" si="6"/>
        <v>0.30809999999999998</v>
      </c>
      <c r="AQ45" s="405">
        <f t="shared" si="7"/>
        <v>0.31080000000000002</v>
      </c>
      <c r="AR45" s="358">
        <v>5831.78</v>
      </c>
      <c r="AS45" s="359">
        <v>5854.69</v>
      </c>
      <c r="AT45" s="359">
        <v>5831.78</v>
      </c>
      <c r="AU45" s="360">
        <v>5854.69</v>
      </c>
      <c r="AV45" s="218">
        <v>2688.31</v>
      </c>
      <c r="AW45" s="219">
        <v>2675.21</v>
      </c>
      <c r="AX45" s="219">
        <v>2692.77</v>
      </c>
      <c r="AY45" s="220">
        <v>2689.57</v>
      </c>
      <c r="AZ45" s="31">
        <f t="shared" si="16"/>
        <v>0.65</v>
      </c>
      <c r="BA45" s="218">
        <v>1426.04</v>
      </c>
      <c r="BB45" s="219">
        <v>2880.01</v>
      </c>
      <c r="BC45" s="219">
        <v>1823.46</v>
      </c>
      <c r="BD45" s="220">
        <v>2912.03</v>
      </c>
      <c r="BE45" s="31">
        <f t="shared" si="17"/>
        <v>51.03</v>
      </c>
      <c r="BF45" s="405">
        <f t="shared" si="8"/>
        <v>0.46949999999999997</v>
      </c>
      <c r="BG45" s="405">
        <f t="shared" si="9"/>
        <v>7.1099999999999997E-2</v>
      </c>
      <c r="BH45" s="405">
        <f t="shared" si="10"/>
        <v>0.32279999999999998</v>
      </c>
      <c r="BI45" s="405">
        <f t="shared" si="11"/>
        <v>7.6399999999999996E-2</v>
      </c>
      <c r="BJ45" s="328">
        <v>4114.3500000000004</v>
      </c>
      <c r="BK45" s="329">
        <v>5555.22</v>
      </c>
      <c r="BL45" s="329">
        <v>4516.2299999999996</v>
      </c>
      <c r="BM45" s="330">
        <v>5601.6</v>
      </c>
      <c r="BN45" s="89">
        <v>0.93989999999999996</v>
      </c>
      <c r="BO45" s="90">
        <v>0.93989999999999996</v>
      </c>
      <c r="BP45" s="90">
        <v>0.93989999999999996</v>
      </c>
      <c r="BQ45" s="91">
        <v>0.93989999999999996</v>
      </c>
      <c r="BR45" s="68" t="s">
        <v>109</v>
      </c>
      <c r="BS45" s="415">
        <v>10620.32</v>
      </c>
      <c r="BT45" s="69" t="s">
        <v>108</v>
      </c>
      <c r="BU45" s="407">
        <v>3893.39</v>
      </c>
      <c r="BV45" s="70" t="s">
        <v>89</v>
      </c>
      <c r="BW45" s="407"/>
      <c r="BX45" s="200">
        <v>81.88</v>
      </c>
      <c r="BY45" s="201">
        <v>218.57</v>
      </c>
      <c r="BZ45" s="201">
        <v>0</v>
      </c>
      <c r="CA45" s="201">
        <v>11.68</v>
      </c>
      <c r="CB45" s="201">
        <v>33.590000000000003</v>
      </c>
      <c r="CC45" s="201">
        <v>0</v>
      </c>
      <c r="CD45" s="536"/>
      <c r="CE45" s="536"/>
      <c r="CF45" s="357">
        <v>2</v>
      </c>
    </row>
    <row r="46" spans="1:84" ht="30.75" customHeight="1" thickBot="1" x14ac:dyDescent="0.3">
      <c r="A46" s="538"/>
      <c r="B46" s="590" t="s">
        <v>41</v>
      </c>
      <c r="C46" s="595" t="s">
        <v>42</v>
      </c>
      <c r="D46" s="319" t="s">
        <v>72</v>
      </c>
      <c r="E46" s="469"/>
      <c r="F46" s="467"/>
      <c r="G46" s="555"/>
      <c r="H46" s="467"/>
      <c r="I46" s="320">
        <v>0.47599999999999998</v>
      </c>
      <c r="J46" s="321">
        <v>0.47599999999999998</v>
      </c>
      <c r="K46" s="52">
        <v>5250.28</v>
      </c>
      <c r="L46" s="53">
        <v>5051.84</v>
      </c>
      <c r="M46" s="53">
        <v>5252.16</v>
      </c>
      <c r="N46" s="117">
        <v>5062.37</v>
      </c>
      <c r="O46" s="31">
        <f t="shared" si="18"/>
        <v>3.81</v>
      </c>
      <c r="P46" s="52">
        <v>665.18</v>
      </c>
      <c r="Q46" s="53">
        <v>1366.31</v>
      </c>
      <c r="R46" s="53">
        <v>886.64</v>
      </c>
      <c r="S46" s="117">
        <v>1359.26</v>
      </c>
      <c r="T46" s="31">
        <f t="shared" si="12"/>
        <v>51.32</v>
      </c>
      <c r="U46" s="405">
        <f t="shared" si="0"/>
        <v>0.87329999999999997</v>
      </c>
      <c r="V46" s="405">
        <f t="shared" si="1"/>
        <v>0.72950000000000004</v>
      </c>
      <c r="W46" s="405">
        <f t="shared" si="2"/>
        <v>0.83120000000000005</v>
      </c>
      <c r="X46" s="405">
        <f t="shared" si="3"/>
        <v>0.73150000000000004</v>
      </c>
      <c r="Y46" s="322">
        <v>5915.46</v>
      </c>
      <c r="Z46" s="323">
        <v>6418.15</v>
      </c>
      <c r="AA46" s="323">
        <v>6138.8</v>
      </c>
      <c r="AB46" s="324">
        <v>6421.63</v>
      </c>
      <c r="AC46" s="31">
        <f t="shared" si="13"/>
        <v>7.88</v>
      </c>
      <c r="AD46" s="52">
        <v>1642.39</v>
      </c>
      <c r="AE46" s="53">
        <v>1616.25</v>
      </c>
      <c r="AF46" s="53">
        <v>1642.39</v>
      </c>
      <c r="AG46" s="117">
        <v>1616.25</v>
      </c>
      <c r="AH46" s="31">
        <f t="shared" si="14"/>
        <v>1.59</v>
      </c>
      <c r="AI46" s="52">
        <v>2251.15</v>
      </c>
      <c r="AJ46" s="53">
        <v>2131.9</v>
      </c>
      <c r="AK46" s="53">
        <v>2251.15</v>
      </c>
      <c r="AL46" s="117">
        <v>2131.9</v>
      </c>
      <c r="AM46" s="31">
        <f t="shared" si="15"/>
        <v>5.3</v>
      </c>
      <c r="AN46" s="405">
        <f t="shared" si="4"/>
        <v>0.27039999999999997</v>
      </c>
      <c r="AO46" s="405">
        <f t="shared" si="5"/>
        <v>0.2419</v>
      </c>
      <c r="AP46" s="405">
        <f t="shared" si="6"/>
        <v>0.27039999999999997</v>
      </c>
      <c r="AQ46" s="405">
        <f t="shared" si="7"/>
        <v>0.2419</v>
      </c>
      <c r="AR46" s="325">
        <v>3893.54</v>
      </c>
      <c r="AS46" s="326">
        <v>3748.15</v>
      </c>
      <c r="AT46" s="326">
        <v>3893.54</v>
      </c>
      <c r="AU46" s="327">
        <v>3748.15</v>
      </c>
      <c r="AV46" s="52">
        <v>2439.1999999999998</v>
      </c>
      <c r="AW46" s="53">
        <v>2373.41</v>
      </c>
      <c r="AX46" s="53">
        <v>2460.5500000000002</v>
      </c>
      <c r="AY46" s="117">
        <v>2377.7199999999998</v>
      </c>
      <c r="AZ46" s="31">
        <f t="shared" si="16"/>
        <v>3.54</v>
      </c>
      <c r="BA46" s="52">
        <v>665.18</v>
      </c>
      <c r="BB46" s="53">
        <v>1366.31</v>
      </c>
      <c r="BC46" s="53">
        <v>886.64</v>
      </c>
      <c r="BD46" s="117">
        <v>1359.26</v>
      </c>
      <c r="BE46" s="31">
        <f t="shared" si="17"/>
        <v>51.32</v>
      </c>
      <c r="BF46" s="405">
        <f t="shared" si="8"/>
        <v>0.72729999999999995</v>
      </c>
      <c r="BG46" s="405">
        <f t="shared" si="9"/>
        <v>0.42430000000000001</v>
      </c>
      <c r="BH46" s="405">
        <f t="shared" si="10"/>
        <v>0.63970000000000005</v>
      </c>
      <c r="BI46" s="405">
        <f t="shared" si="11"/>
        <v>0.42830000000000001</v>
      </c>
      <c r="BJ46" s="316">
        <v>2874.75</v>
      </c>
      <c r="BK46" s="317">
        <v>3562.5</v>
      </c>
      <c r="BL46" s="317">
        <v>3119.21</v>
      </c>
      <c r="BM46" s="318">
        <v>3560.59</v>
      </c>
      <c r="BN46" s="65">
        <v>0.70589999999999997</v>
      </c>
      <c r="BO46" s="66">
        <v>0.70589999999999997</v>
      </c>
      <c r="BP46" s="66">
        <v>0.70589999999999997</v>
      </c>
      <c r="BQ46" s="67">
        <v>0.70589999999999997</v>
      </c>
      <c r="BR46" s="68" t="s">
        <v>123</v>
      </c>
      <c r="BS46" s="415">
        <v>10729.36</v>
      </c>
      <c r="BT46" s="69" t="s">
        <v>89</v>
      </c>
      <c r="BU46" s="407"/>
      <c r="BV46" s="70" t="s">
        <v>89</v>
      </c>
      <c r="BW46" s="407"/>
      <c r="BX46" s="200">
        <v>48.5</v>
      </c>
      <c r="BY46" s="201">
        <v>144.83000000000001</v>
      </c>
      <c r="BZ46" s="201">
        <v>0</v>
      </c>
      <c r="CA46" s="201">
        <v>7.64</v>
      </c>
      <c r="CB46" s="201">
        <v>14.82</v>
      </c>
      <c r="CC46" s="201">
        <v>0</v>
      </c>
      <c r="CD46" s="536"/>
      <c r="CE46" s="536"/>
      <c r="CF46" s="357">
        <v>1</v>
      </c>
    </row>
    <row r="47" spans="1:84" ht="30.75" thickBot="1" x14ac:dyDescent="0.3">
      <c r="A47" s="538"/>
      <c r="B47" s="591"/>
      <c r="C47" s="596"/>
      <c r="D47" s="319" t="s">
        <v>73</v>
      </c>
      <c r="E47" s="469"/>
      <c r="F47" s="467"/>
      <c r="G47" s="555"/>
      <c r="H47" s="467"/>
      <c r="I47" s="320">
        <v>0.47599999999999998</v>
      </c>
      <c r="J47" s="321">
        <v>0.47599999999999998</v>
      </c>
      <c r="K47" s="218">
        <v>8231.67</v>
      </c>
      <c r="L47" s="219">
        <v>8143.55</v>
      </c>
      <c r="M47" s="219">
        <v>8232.7800000000007</v>
      </c>
      <c r="N47" s="220">
        <v>8185.77</v>
      </c>
      <c r="O47" s="31">
        <f t="shared" si="18"/>
        <v>1.08</v>
      </c>
      <c r="P47" s="218">
        <v>1426.04</v>
      </c>
      <c r="Q47" s="219">
        <v>2880.01</v>
      </c>
      <c r="R47" s="219">
        <v>1823.46</v>
      </c>
      <c r="S47" s="220">
        <v>2912.03</v>
      </c>
      <c r="T47" s="31">
        <f t="shared" si="12"/>
        <v>51.03</v>
      </c>
      <c r="U47" s="405">
        <f t="shared" si="0"/>
        <v>0.82679999999999998</v>
      </c>
      <c r="V47" s="405">
        <f t="shared" si="1"/>
        <v>0.64629999999999999</v>
      </c>
      <c r="W47" s="405">
        <f t="shared" si="2"/>
        <v>0.77849999999999997</v>
      </c>
      <c r="X47" s="405">
        <f t="shared" si="3"/>
        <v>0.64429999999999998</v>
      </c>
      <c r="Y47" s="322">
        <v>9657.7099999999991</v>
      </c>
      <c r="Z47" s="323">
        <v>11023.56</v>
      </c>
      <c r="AA47" s="323">
        <v>10056.24</v>
      </c>
      <c r="AB47" s="324">
        <v>11097.8</v>
      </c>
      <c r="AC47" s="31">
        <f t="shared" si="13"/>
        <v>12.98</v>
      </c>
      <c r="AD47" s="218">
        <v>2624.01</v>
      </c>
      <c r="AE47" s="219">
        <v>2628.2</v>
      </c>
      <c r="AF47" s="219">
        <v>2624.01</v>
      </c>
      <c r="AG47" s="220">
        <v>2628.2</v>
      </c>
      <c r="AH47" s="31">
        <f t="shared" si="14"/>
        <v>0.16</v>
      </c>
      <c r="AI47" s="218">
        <v>3446.8</v>
      </c>
      <c r="AJ47" s="219">
        <v>3465.91</v>
      </c>
      <c r="AK47" s="219">
        <v>3446.8</v>
      </c>
      <c r="AL47" s="220">
        <v>3465.91</v>
      </c>
      <c r="AM47" s="31">
        <f t="shared" si="15"/>
        <v>0.55000000000000004</v>
      </c>
      <c r="AN47" s="405">
        <f t="shared" si="4"/>
        <v>0.2387</v>
      </c>
      <c r="AO47" s="405">
        <f t="shared" si="5"/>
        <v>0.2417</v>
      </c>
      <c r="AP47" s="405">
        <f t="shared" si="6"/>
        <v>0.2387</v>
      </c>
      <c r="AQ47" s="405">
        <f t="shared" si="7"/>
        <v>0.2417</v>
      </c>
      <c r="AR47" s="358">
        <v>6070.81</v>
      </c>
      <c r="AS47" s="359">
        <v>6094.11</v>
      </c>
      <c r="AT47" s="359">
        <v>6070.81</v>
      </c>
      <c r="AU47" s="360">
        <v>6094.11</v>
      </c>
      <c r="AV47" s="218">
        <v>3215.44</v>
      </c>
      <c r="AW47" s="219">
        <v>3190.13</v>
      </c>
      <c r="AX47" s="219">
        <v>3225.15</v>
      </c>
      <c r="AY47" s="220">
        <v>3207.89</v>
      </c>
      <c r="AZ47" s="31">
        <f t="shared" si="16"/>
        <v>1.0900000000000001</v>
      </c>
      <c r="BA47" s="218">
        <v>1382.24</v>
      </c>
      <c r="BB47" s="219">
        <v>2834.13</v>
      </c>
      <c r="BC47" s="219">
        <v>1802.84</v>
      </c>
      <c r="BD47" s="220">
        <v>2867.55</v>
      </c>
      <c r="BE47" s="31">
        <f t="shared" si="17"/>
        <v>51.8</v>
      </c>
      <c r="BF47" s="405">
        <f t="shared" si="8"/>
        <v>0.57010000000000005</v>
      </c>
      <c r="BG47" s="405">
        <f t="shared" si="9"/>
        <v>0.1116</v>
      </c>
      <c r="BH47" s="405">
        <f t="shared" si="10"/>
        <v>0.441</v>
      </c>
      <c r="BI47" s="405">
        <f t="shared" si="11"/>
        <v>0.1061</v>
      </c>
      <c r="BJ47" s="328">
        <v>4597.68</v>
      </c>
      <c r="BK47" s="329">
        <v>6024.26</v>
      </c>
      <c r="BL47" s="329">
        <v>5027.99</v>
      </c>
      <c r="BM47" s="330">
        <v>6075.44</v>
      </c>
      <c r="BN47" s="89">
        <v>0.93989999999999996</v>
      </c>
      <c r="BO47" s="90">
        <v>0.93989999999999996</v>
      </c>
      <c r="BP47" s="90">
        <v>0.93989999999999996</v>
      </c>
      <c r="BQ47" s="91">
        <v>0.93989999999999996</v>
      </c>
      <c r="BR47" s="68" t="s">
        <v>109</v>
      </c>
      <c r="BS47" s="415">
        <v>10620.32</v>
      </c>
      <c r="BT47" s="69" t="s">
        <v>108</v>
      </c>
      <c r="BU47" s="407">
        <v>3893.39</v>
      </c>
      <c r="BV47" s="70" t="s">
        <v>124</v>
      </c>
      <c r="BW47" s="407"/>
      <c r="BX47" s="200">
        <v>81.88</v>
      </c>
      <c r="BY47" s="201">
        <v>218.57</v>
      </c>
      <c r="BZ47" s="201">
        <v>0</v>
      </c>
      <c r="CA47" s="201">
        <v>11.68</v>
      </c>
      <c r="CB47" s="201">
        <v>33.590000000000003</v>
      </c>
      <c r="CC47" s="201">
        <v>0</v>
      </c>
      <c r="CD47" s="536"/>
      <c r="CE47" s="536"/>
      <c r="CF47" s="357">
        <v>2</v>
      </c>
    </row>
    <row r="48" spans="1:84" ht="30" customHeight="1" thickBot="1" x14ac:dyDescent="0.3">
      <c r="A48" s="538"/>
      <c r="B48" s="592" t="s">
        <v>81</v>
      </c>
      <c r="C48" s="597" t="s">
        <v>13</v>
      </c>
      <c r="D48" s="319" t="s">
        <v>72</v>
      </c>
      <c r="E48" s="469"/>
      <c r="F48" s="467"/>
      <c r="G48" s="555"/>
      <c r="H48" s="467"/>
      <c r="I48" s="320">
        <v>0.47599999999999998</v>
      </c>
      <c r="J48" s="321">
        <v>0.47599999999999998</v>
      </c>
      <c r="K48" s="52">
        <v>5714.63</v>
      </c>
      <c r="L48" s="53">
        <v>5518.83</v>
      </c>
      <c r="M48" s="53">
        <v>5754.64</v>
      </c>
      <c r="N48" s="117">
        <v>5562.21</v>
      </c>
      <c r="O48" s="31">
        <f t="shared" si="18"/>
        <v>4.0999999999999996</v>
      </c>
      <c r="P48" s="52">
        <v>693.68</v>
      </c>
      <c r="Q48" s="53">
        <v>1547.55</v>
      </c>
      <c r="R48" s="53">
        <v>975.08</v>
      </c>
      <c r="S48" s="117">
        <v>1543.81</v>
      </c>
      <c r="T48" s="31">
        <f t="shared" si="12"/>
        <v>55.18</v>
      </c>
      <c r="U48" s="405">
        <f t="shared" si="0"/>
        <v>0.87860000000000005</v>
      </c>
      <c r="V48" s="405">
        <f t="shared" si="1"/>
        <v>0.71960000000000002</v>
      </c>
      <c r="W48" s="405">
        <f t="shared" si="2"/>
        <v>0.8306</v>
      </c>
      <c r="X48" s="405">
        <f t="shared" si="3"/>
        <v>0.72240000000000004</v>
      </c>
      <c r="Y48" s="322">
        <v>6408.31</v>
      </c>
      <c r="Z48" s="323">
        <v>7066.38</v>
      </c>
      <c r="AA48" s="323">
        <v>6729.72</v>
      </c>
      <c r="AB48" s="324">
        <v>7106.02</v>
      </c>
      <c r="AC48" s="31">
        <f t="shared" si="13"/>
        <v>9.82</v>
      </c>
      <c r="AD48" s="52">
        <v>1781.63</v>
      </c>
      <c r="AE48" s="53">
        <v>1755.5</v>
      </c>
      <c r="AF48" s="53">
        <v>1781.63</v>
      </c>
      <c r="AG48" s="117">
        <v>1755.5</v>
      </c>
      <c r="AH48" s="31">
        <f t="shared" si="14"/>
        <v>1.47</v>
      </c>
      <c r="AI48" s="52">
        <v>2251.15</v>
      </c>
      <c r="AJ48" s="53">
        <v>2131.9</v>
      </c>
      <c r="AK48" s="53">
        <v>2251.15</v>
      </c>
      <c r="AL48" s="117">
        <v>2131.9</v>
      </c>
      <c r="AM48" s="31">
        <f t="shared" si="15"/>
        <v>5.3</v>
      </c>
      <c r="AN48" s="405">
        <f t="shared" si="4"/>
        <v>0.20860000000000001</v>
      </c>
      <c r="AO48" s="405">
        <f t="shared" si="5"/>
        <v>0.17660000000000001</v>
      </c>
      <c r="AP48" s="405">
        <f t="shared" si="6"/>
        <v>0.20860000000000001</v>
      </c>
      <c r="AQ48" s="405">
        <f t="shared" si="7"/>
        <v>0.17660000000000001</v>
      </c>
      <c r="AR48" s="325">
        <v>4032.78</v>
      </c>
      <c r="AS48" s="326">
        <v>3887.4</v>
      </c>
      <c r="AT48" s="326">
        <v>4032.78</v>
      </c>
      <c r="AU48" s="327">
        <v>3887.4</v>
      </c>
      <c r="AV48" s="52">
        <v>2339.6999999999998</v>
      </c>
      <c r="AW48" s="53">
        <v>2308.19</v>
      </c>
      <c r="AX48" s="53">
        <v>2398.46</v>
      </c>
      <c r="AY48" s="117">
        <v>2346.79</v>
      </c>
      <c r="AZ48" s="31">
        <f t="shared" si="16"/>
        <v>3.76</v>
      </c>
      <c r="BA48" s="52">
        <v>673.97</v>
      </c>
      <c r="BB48" s="53">
        <v>1523.97</v>
      </c>
      <c r="BC48" s="53">
        <v>954.74</v>
      </c>
      <c r="BD48" s="117">
        <v>1534.61</v>
      </c>
      <c r="BE48" s="31">
        <f t="shared" si="17"/>
        <v>56.08</v>
      </c>
      <c r="BF48" s="405">
        <f t="shared" si="8"/>
        <v>0.71189999999999998</v>
      </c>
      <c r="BG48" s="405">
        <f t="shared" si="9"/>
        <v>0.33979999999999999</v>
      </c>
      <c r="BH48" s="405">
        <f t="shared" si="10"/>
        <v>0.60189999999999999</v>
      </c>
      <c r="BI48" s="405">
        <f t="shared" si="11"/>
        <v>0.34610000000000002</v>
      </c>
      <c r="BJ48" s="316">
        <v>3013.67</v>
      </c>
      <c r="BK48" s="317">
        <v>3832.16</v>
      </c>
      <c r="BL48" s="317">
        <v>3353.2</v>
      </c>
      <c r="BM48" s="318">
        <v>3881.4</v>
      </c>
      <c r="BN48" s="65">
        <v>0.93989999999999996</v>
      </c>
      <c r="BO48" s="66">
        <v>0.93989999999999996</v>
      </c>
      <c r="BP48" s="66">
        <v>0.93989999999999996</v>
      </c>
      <c r="BQ48" s="199">
        <v>0.93989999999999996</v>
      </c>
      <c r="BR48" s="68" t="s">
        <v>109</v>
      </c>
      <c r="BS48" s="415">
        <v>14074.58</v>
      </c>
      <c r="BT48" s="69" t="s">
        <v>108</v>
      </c>
      <c r="BU48" s="407">
        <v>4612.3500000000004</v>
      </c>
      <c r="BV48" s="70" t="s">
        <v>127</v>
      </c>
      <c r="BW48" s="407"/>
      <c r="BX48" s="200">
        <v>48.5</v>
      </c>
      <c r="BY48" s="201">
        <v>144.83000000000001</v>
      </c>
      <c r="BZ48" s="201">
        <v>0</v>
      </c>
      <c r="CA48" s="201">
        <v>7.64</v>
      </c>
      <c r="CB48" s="201">
        <v>14.82</v>
      </c>
      <c r="CC48" s="201">
        <v>0</v>
      </c>
      <c r="CD48" s="536"/>
      <c r="CE48" s="536"/>
      <c r="CF48" s="357">
        <v>1</v>
      </c>
    </row>
    <row r="49" spans="1:84" ht="30.75" thickBot="1" x14ac:dyDescent="0.3">
      <c r="A49" s="538"/>
      <c r="B49" s="589"/>
      <c r="C49" s="594"/>
      <c r="D49" s="319" t="s">
        <v>73</v>
      </c>
      <c r="E49" s="469"/>
      <c r="F49" s="467"/>
      <c r="G49" s="555"/>
      <c r="H49" s="467"/>
      <c r="I49" s="320">
        <v>0.47599999999999998</v>
      </c>
      <c r="J49" s="321">
        <v>0.47599999999999998</v>
      </c>
      <c r="K49" s="218">
        <v>8974.94</v>
      </c>
      <c r="L49" s="219">
        <v>8886.82</v>
      </c>
      <c r="M49" s="219">
        <v>9020.7999999999993</v>
      </c>
      <c r="N49" s="220">
        <v>8973.7999999999993</v>
      </c>
      <c r="O49" s="31">
        <f t="shared" si="18"/>
        <v>1.49</v>
      </c>
      <c r="P49" s="218">
        <v>1495.31</v>
      </c>
      <c r="Q49" s="219">
        <v>3166.89</v>
      </c>
      <c r="R49" s="219">
        <v>2025.61</v>
      </c>
      <c r="S49" s="220">
        <v>3207.94</v>
      </c>
      <c r="T49" s="31">
        <f t="shared" si="12"/>
        <v>53.39</v>
      </c>
      <c r="U49" s="405">
        <f t="shared" si="0"/>
        <v>0.83340000000000003</v>
      </c>
      <c r="V49" s="405">
        <f t="shared" si="1"/>
        <v>0.64359999999999995</v>
      </c>
      <c r="W49" s="405">
        <f t="shared" si="2"/>
        <v>0.77549999999999997</v>
      </c>
      <c r="X49" s="405">
        <f t="shared" si="3"/>
        <v>0.64249999999999996</v>
      </c>
      <c r="Y49" s="322">
        <v>10470.25</v>
      </c>
      <c r="Z49" s="323">
        <v>12053.71</v>
      </c>
      <c r="AA49" s="323">
        <v>11046.41</v>
      </c>
      <c r="AB49" s="324">
        <v>12181.74</v>
      </c>
      <c r="AC49" s="31">
        <f t="shared" si="13"/>
        <v>14.05</v>
      </c>
      <c r="AD49" s="218">
        <v>2846.19</v>
      </c>
      <c r="AE49" s="219">
        <v>2850.37</v>
      </c>
      <c r="AF49" s="219">
        <v>2846.19</v>
      </c>
      <c r="AG49" s="220">
        <v>2850.37</v>
      </c>
      <c r="AH49" s="31">
        <f t="shared" si="14"/>
        <v>0.15</v>
      </c>
      <c r="AI49" s="218">
        <v>3446.8</v>
      </c>
      <c r="AJ49" s="219">
        <v>3465.91</v>
      </c>
      <c r="AK49" s="219">
        <v>3446.8</v>
      </c>
      <c r="AL49" s="220">
        <v>3465.91</v>
      </c>
      <c r="AM49" s="31">
        <f t="shared" si="15"/>
        <v>0.55000000000000004</v>
      </c>
      <c r="AN49" s="405">
        <f t="shared" si="4"/>
        <v>0.17430000000000001</v>
      </c>
      <c r="AO49" s="405">
        <f t="shared" si="5"/>
        <v>0.17760000000000001</v>
      </c>
      <c r="AP49" s="405">
        <f t="shared" si="6"/>
        <v>0.17430000000000001</v>
      </c>
      <c r="AQ49" s="405">
        <f t="shared" si="7"/>
        <v>0.17760000000000001</v>
      </c>
      <c r="AR49" s="358">
        <v>6292.99</v>
      </c>
      <c r="AS49" s="359">
        <v>6316.28</v>
      </c>
      <c r="AT49" s="359">
        <v>6292.99</v>
      </c>
      <c r="AU49" s="360">
        <v>6316.28</v>
      </c>
      <c r="AV49" s="218">
        <v>3136.55</v>
      </c>
      <c r="AW49" s="219">
        <v>3022.39</v>
      </c>
      <c r="AX49" s="219">
        <v>3173.81</v>
      </c>
      <c r="AY49" s="220">
        <v>3058.24</v>
      </c>
      <c r="AZ49" s="31">
        <f t="shared" si="16"/>
        <v>4.7699999999999996</v>
      </c>
      <c r="BA49" s="218">
        <v>1495.31</v>
      </c>
      <c r="BB49" s="219">
        <v>3166.89</v>
      </c>
      <c r="BC49" s="219">
        <v>2025.61</v>
      </c>
      <c r="BD49" s="220">
        <v>3207.94</v>
      </c>
      <c r="BE49" s="31">
        <f t="shared" si="17"/>
        <v>53.39</v>
      </c>
      <c r="BF49" s="405">
        <f t="shared" si="8"/>
        <v>0.52329999999999999</v>
      </c>
      <c r="BG49" s="405">
        <f t="shared" si="9"/>
        <v>4.5600000000000002E-2</v>
      </c>
      <c r="BH49" s="405">
        <f t="shared" si="10"/>
        <v>0.36180000000000001</v>
      </c>
      <c r="BI49" s="405">
        <f t="shared" si="11"/>
        <v>4.6699999999999998E-2</v>
      </c>
      <c r="BJ49" s="328">
        <v>4631.8599999999997</v>
      </c>
      <c r="BK49" s="329">
        <v>6189.28</v>
      </c>
      <c r="BL49" s="329">
        <v>5199.42</v>
      </c>
      <c r="BM49" s="330">
        <v>6266.18</v>
      </c>
      <c r="BN49" s="65">
        <v>0.93989999999999996</v>
      </c>
      <c r="BO49" s="66">
        <v>0.56520000000000004</v>
      </c>
      <c r="BP49" s="66">
        <v>0.93989999999999996</v>
      </c>
      <c r="BQ49" s="199">
        <v>0.56520000000000004</v>
      </c>
      <c r="BR49" s="68" t="s">
        <v>128</v>
      </c>
      <c r="BS49" s="415">
        <f>5766.66+6290.13</f>
        <v>12056.79</v>
      </c>
      <c r="BT49" s="69" t="s">
        <v>108</v>
      </c>
      <c r="BU49" s="407">
        <v>3893.39</v>
      </c>
      <c r="BV49" s="70" t="s">
        <v>89</v>
      </c>
      <c r="BW49" s="407"/>
      <c r="BX49" s="200">
        <v>81.88</v>
      </c>
      <c r="BY49" s="201">
        <v>218.57</v>
      </c>
      <c r="BZ49" s="201">
        <v>0</v>
      </c>
      <c r="CA49" s="201">
        <v>11.68</v>
      </c>
      <c r="CB49" s="201">
        <v>33.590000000000003</v>
      </c>
      <c r="CC49" s="201">
        <v>0</v>
      </c>
      <c r="CD49" s="536"/>
      <c r="CE49" s="536"/>
      <c r="CF49" s="357">
        <v>2</v>
      </c>
    </row>
    <row r="50" spans="1:84" ht="15" customHeight="1" thickBot="1" x14ac:dyDescent="0.3">
      <c r="A50" s="538"/>
      <c r="B50" s="590" t="s">
        <v>44</v>
      </c>
      <c r="C50" s="598" t="s">
        <v>42</v>
      </c>
      <c r="D50" s="319" t="s">
        <v>72</v>
      </c>
      <c r="E50" s="469"/>
      <c r="F50" s="467"/>
      <c r="G50" s="555"/>
      <c r="H50" s="467"/>
      <c r="I50" s="320">
        <v>0.52600000000000002</v>
      </c>
      <c r="J50" s="321">
        <v>0.52600000000000002</v>
      </c>
      <c r="K50" s="52">
        <v>4368.4399999999996</v>
      </c>
      <c r="L50" s="53">
        <v>4216.97</v>
      </c>
      <c r="M50" s="53">
        <v>4364.76</v>
      </c>
      <c r="N50" s="117">
        <v>4220.3</v>
      </c>
      <c r="O50" s="31">
        <f t="shared" si="18"/>
        <v>3.47</v>
      </c>
      <c r="P50" s="52">
        <v>665.18</v>
      </c>
      <c r="Q50" s="53">
        <v>1366.31</v>
      </c>
      <c r="R50" s="53">
        <v>886.64</v>
      </c>
      <c r="S50" s="117">
        <v>1359.26</v>
      </c>
      <c r="T50" s="31">
        <f t="shared" si="12"/>
        <v>51.32</v>
      </c>
      <c r="U50" s="405">
        <f t="shared" si="0"/>
        <v>0.84770000000000001</v>
      </c>
      <c r="V50" s="405">
        <f t="shared" si="1"/>
        <v>0.67600000000000005</v>
      </c>
      <c r="W50" s="405">
        <f t="shared" si="2"/>
        <v>0.79690000000000005</v>
      </c>
      <c r="X50" s="405">
        <f t="shared" si="3"/>
        <v>0.67789999999999995</v>
      </c>
      <c r="Y50" s="322">
        <v>5033.62</v>
      </c>
      <c r="Z50" s="323">
        <v>5583.28</v>
      </c>
      <c r="AA50" s="323">
        <v>5251.4</v>
      </c>
      <c r="AB50" s="324">
        <v>5579.56</v>
      </c>
      <c r="AC50" s="31">
        <f t="shared" si="13"/>
        <v>9.84</v>
      </c>
      <c r="AD50" s="52">
        <v>1489.33</v>
      </c>
      <c r="AE50" s="53">
        <v>1465.62</v>
      </c>
      <c r="AF50" s="53">
        <v>1489.33</v>
      </c>
      <c r="AG50" s="117">
        <v>1465.62</v>
      </c>
      <c r="AH50" s="31">
        <f t="shared" si="14"/>
        <v>1.59</v>
      </c>
      <c r="AI50" s="52">
        <v>2251.15</v>
      </c>
      <c r="AJ50" s="53">
        <v>2131.9</v>
      </c>
      <c r="AK50" s="53">
        <v>2251.15</v>
      </c>
      <c r="AL50" s="117">
        <v>2131.9</v>
      </c>
      <c r="AM50" s="31">
        <f t="shared" si="15"/>
        <v>5.3</v>
      </c>
      <c r="AN50" s="405">
        <f t="shared" si="4"/>
        <v>0.33839999999999998</v>
      </c>
      <c r="AO50" s="405">
        <f t="shared" si="5"/>
        <v>0.3125</v>
      </c>
      <c r="AP50" s="405">
        <f t="shared" si="6"/>
        <v>0.33839999999999998</v>
      </c>
      <c r="AQ50" s="405">
        <f t="shared" si="7"/>
        <v>0.3125</v>
      </c>
      <c r="AR50" s="325">
        <v>3740.48</v>
      </c>
      <c r="AS50" s="326">
        <v>3597.48</v>
      </c>
      <c r="AT50" s="326">
        <v>3740.48</v>
      </c>
      <c r="AU50" s="327">
        <v>3597.48</v>
      </c>
      <c r="AV50" s="52">
        <v>2150.54</v>
      </c>
      <c r="AW50" s="53">
        <v>2132.42</v>
      </c>
      <c r="AX50" s="53">
        <v>2171.2800000000002</v>
      </c>
      <c r="AY50" s="117">
        <v>2137.5100000000002</v>
      </c>
      <c r="AZ50" s="31">
        <f t="shared" si="16"/>
        <v>1.79</v>
      </c>
      <c r="BA50" s="52">
        <v>665.18</v>
      </c>
      <c r="BB50" s="53">
        <v>1366.31</v>
      </c>
      <c r="BC50" s="53">
        <v>886.64</v>
      </c>
      <c r="BD50" s="117">
        <v>1359.26</v>
      </c>
      <c r="BE50" s="31">
        <f t="shared" si="17"/>
        <v>51.32</v>
      </c>
      <c r="BF50" s="405">
        <f t="shared" si="8"/>
        <v>0.69069999999999998</v>
      </c>
      <c r="BG50" s="405">
        <f t="shared" si="9"/>
        <v>0.35930000000000001</v>
      </c>
      <c r="BH50" s="405">
        <f t="shared" si="10"/>
        <v>0.5917</v>
      </c>
      <c r="BI50" s="405">
        <f t="shared" si="11"/>
        <v>0.36409999999999998</v>
      </c>
      <c r="BJ50" s="316">
        <v>2815.72</v>
      </c>
      <c r="BK50" s="317">
        <v>3498.73</v>
      </c>
      <c r="BL50" s="317">
        <v>3057.92</v>
      </c>
      <c r="BM50" s="318">
        <v>3496.77</v>
      </c>
      <c r="BN50" s="65">
        <v>0.93989999999999996</v>
      </c>
      <c r="BO50" s="66">
        <v>0.93989999999999996</v>
      </c>
      <c r="BP50" s="66">
        <v>0.93989999999999996</v>
      </c>
      <c r="BQ50" s="67">
        <v>0.93989999999999996</v>
      </c>
      <c r="BR50" s="68" t="s">
        <v>109</v>
      </c>
      <c r="BS50" s="415">
        <v>14074.58</v>
      </c>
      <c r="BT50" s="69" t="s">
        <v>89</v>
      </c>
      <c r="BU50" s="407"/>
      <c r="BV50" s="70" t="s">
        <v>89</v>
      </c>
      <c r="BW50" s="407"/>
      <c r="BX50" s="200">
        <v>48.5</v>
      </c>
      <c r="BY50" s="201">
        <v>144.83000000000001</v>
      </c>
      <c r="BZ50" s="201">
        <v>0</v>
      </c>
      <c r="CA50" s="201">
        <v>7.64</v>
      </c>
      <c r="CB50" s="201">
        <v>14.82</v>
      </c>
      <c r="CC50" s="201">
        <v>0</v>
      </c>
      <c r="CD50" s="536"/>
      <c r="CE50" s="536"/>
      <c r="CF50" s="357">
        <v>1</v>
      </c>
    </row>
    <row r="51" spans="1:84" ht="15.75" thickBot="1" x14ac:dyDescent="0.3">
      <c r="A51" s="538"/>
      <c r="B51" s="591"/>
      <c r="C51" s="599"/>
      <c r="D51" s="319" t="s">
        <v>73</v>
      </c>
      <c r="E51" s="469"/>
      <c r="F51" s="467"/>
      <c r="G51" s="555"/>
      <c r="H51" s="467"/>
      <c r="I51" s="320">
        <v>0.52600000000000002</v>
      </c>
      <c r="J51" s="321">
        <v>0.52600000000000002</v>
      </c>
      <c r="K51" s="52">
        <v>6854.5</v>
      </c>
      <c r="L51" s="53">
        <v>6791.53</v>
      </c>
      <c r="M51" s="53">
        <v>6834.79</v>
      </c>
      <c r="N51" s="117">
        <v>6823.68</v>
      </c>
      <c r="O51" s="31">
        <f t="shared" si="18"/>
        <v>0.92</v>
      </c>
      <c r="P51" s="52">
        <v>1426.04</v>
      </c>
      <c r="Q51" s="53">
        <v>2880.01</v>
      </c>
      <c r="R51" s="53">
        <v>1823.46</v>
      </c>
      <c r="S51" s="117">
        <v>2912.03</v>
      </c>
      <c r="T51" s="31">
        <f t="shared" si="12"/>
        <v>51.03</v>
      </c>
      <c r="U51" s="405">
        <f>IF(OR(AND(K51&lt;0,P51&gt;0),AND(K51&gt;0,P51&lt;0)),ROUND(MAX(K51,P51)/(ABS(K51)+ABS(P51)),4),IF(AND(K51&lt;0,P51&lt;0),ROUND((ABS(MIN(K51,P51))-ABS(MAX(K51,P51)))/ABS(MIN(K51,P51)),4),IF(AND(K51&gt;0,P51&gt;0),ROUND((MAX(K51,P51)-MIN(K51,P51))/MAX(K51,P51),4),"")))</f>
        <v>0.79200000000000004</v>
      </c>
      <c r="V51" s="405">
        <f t="shared" ref="V51:X51" si="19">IF(OR(AND(L51&lt;0,Q51&gt;0),AND(L51&gt;0,Q51&lt;0)),ROUND(MAX(L51,Q51)/(ABS(L51)+ABS(Q51)),4),IF(AND(L51&lt;0,Q51&lt;0),ROUND((ABS(MIN(L51,Q51))-ABS(MAX(L51,Q51)))/ABS(MIN(L51,Q51)),4),IF(AND(L51&gt;0,Q51&gt;0),ROUND((MAX(L51,Q51)-MIN(L51,Q51))/MAX(L51,Q51),4),"")))</f>
        <v>0.57589999999999997</v>
      </c>
      <c r="W51" s="405">
        <f t="shared" si="19"/>
        <v>0.73319999999999996</v>
      </c>
      <c r="X51" s="405">
        <f t="shared" si="19"/>
        <v>0.57320000000000004</v>
      </c>
      <c r="Y51" s="322">
        <v>8280.5400000000009</v>
      </c>
      <c r="Z51" s="323">
        <v>9671.5400000000009</v>
      </c>
      <c r="AA51" s="323">
        <v>8658.25</v>
      </c>
      <c r="AB51" s="324">
        <v>9735.7099999999991</v>
      </c>
      <c r="AC51" s="31">
        <f t="shared" si="13"/>
        <v>14.95</v>
      </c>
      <c r="AD51" s="52">
        <v>2384.98</v>
      </c>
      <c r="AE51" s="53">
        <v>2388.7800000000002</v>
      </c>
      <c r="AF51" s="53">
        <v>2384.98</v>
      </c>
      <c r="AG51" s="117">
        <v>2388.7800000000002</v>
      </c>
      <c r="AH51" s="31">
        <f t="shared" si="14"/>
        <v>0.16</v>
      </c>
      <c r="AI51" s="52">
        <v>3446.8</v>
      </c>
      <c r="AJ51" s="53">
        <v>3465.91</v>
      </c>
      <c r="AK51" s="53">
        <v>3446.8</v>
      </c>
      <c r="AL51" s="117">
        <v>3465.91</v>
      </c>
      <c r="AM51" s="31">
        <f t="shared" si="15"/>
        <v>0.55000000000000004</v>
      </c>
      <c r="AN51" s="405">
        <f>IF(OR(AND(AD51&lt;0,AI51&gt;0),AND(AD51&gt;0,AI51&lt;0)),ROUND(MAX(AD51,AI51)/(ABS(AD51)+ABS(AI51)),4),IF(AND(AD51&lt;0,AI51&lt;0),ROUND((ABS(MIN(AD51,AI51))-ABS(MAX(AD51,AI51)))/ABS(MIN(AD51,AI51)),4),IF(AND(AD51&gt;0,AI51&gt;0),ROUND((MAX(AD51,AI51)-MIN(AD51,AI51))/MAX(AD51,AI51),4),"")))</f>
        <v>0.30809999999999998</v>
      </c>
      <c r="AO51" s="405">
        <f t="shared" ref="AO51:AO72" si="20">IF(OR(AND(AE51&lt;0,AJ51&gt;0),AND(AE51&gt;0,AJ51&lt;0)),ROUND(MAX(AE51,AJ51)/(ABS(AE51)+ABS(AJ51)),4),IF(AND(AE51&lt;0,AJ51&lt;0),ROUND((ABS(MIN(AE51,AJ51))-ABS(MAX(AE51,AJ51)))/ABS(MIN(AE51,AJ51)),4),IF(AND(AE51&gt;0,AJ51&gt;0),ROUND((MAX(AE51,AJ51)-MIN(AE51,AJ51))/MAX(AE51,AJ51),4),"")))</f>
        <v>0.31080000000000002</v>
      </c>
      <c r="AP51" s="405">
        <f t="shared" ref="AP51:AP72" si="21">IF(OR(AND(AF51&lt;0,AK51&gt;0),AND(AF51&gt;0,AK51&lt;0)),ROUND(MAX(AF51,AK51)/(ABS(AF51)+ABS(AK51)),4),IF(AND(AF51&lt;0,AK51&lt;0),ROUND((ABS(MIN(AF51,AK51))-ABS(MAX(AF51,AK51)))/ABS(MIN(AF51,AK51)),4),IF(AND(AF51&gt;0,AK51&gt;0),ROUND((MAX(AF51,AK51)-MIN(AF51,AK51))/MAX(AF51,AK51),4),"")))</f>
        <v>0.30809999999999998</v>
      </c>
      <c r="AQ51" s="405">
        <f t="shared" ref="AQ51:AQ72" si="22">IF(OR(AND(AG51&lt;0,AL51&gt;0),AND(AG51&gt;0,AL51&lt;0)),ROUND(MAX(AG51,AL51)/(ABS(AG51)+ABS(AL51)),4),IF(AND(AG51&lt;0,AL51&lt;0),ROUND((ABS(MIN(AG51,AL51))-ABS(MAX(AG51,AL51)))/ABS(MIN(AG51,AL51)),4),IF(AND(AG51&gt;0,AL51&gt;0),ROUND((MAX(AG51,AL51)-MIN(AG51,AL51))/MAX(AG51,AL51),4),"")))</f>
        <v>0.31080000000000002</v>
      </c>
      <c r="AR51" s="358">
        <v>5831.78</v>
      </c>
      <c r="AS51" s="359">
        <v>5854.69</v>
      </c>
      <c r="AT51" s="359">
        <v>5831.78</v>
      </c>
      <c r="AU51" s="360">
        <v>5854.69</v>
      </c>
      <c r="AV51" s="52">
        <v>2688.31</v>
      </c>
      <c r="AW51" s="53">
        <v>2675.21</v>
      </c>
      <c r="AX51" s="53">
        <v>2692.77</v>
      </c>
      <c r="AY51" s="117">
        <v>2689.57</v>
      </c>
      <c r="AZ51" s="31">
        <f t="shared" si="16"/>
        <v>0.65</v>
      </c>
      <c r="BA51" s="52">
        <v>1426.04</v>
      </c>
      <c r="BB51" s="53">
        <v>2880.01</v>
      </c>
      <c r="BC51" s="53">
        <v>1823.46</v>
      </c>
      <c r="BD51" s="117">
        <v>2912.03</v>
      </c>
      <c r="BE51" s="31">
        <f t="shared" si="17"/>
        <v>51.03</v>
      </c>
      <c r="BF51" s="405">
        <f>IF(OR(AND(AV51&lt;0,BA51&gt;0),AND(AV51&gt;0,BA51&lt;0)),ROUND(MAX(AV51,BA51)/(ABS(AV51)+ABS(BA51)),4),IF(AND(AV51&lt;0,BA51&lt;0),ROUND((ABS(MIN(AV51,BA51))-ABS(MAX(AV51,BA51)))/ABS(MIN(AV51,BA51)),4),IF(AND(AV51&gt;0,BA51&gt;0),ROUND((MAX(AV51,BA51)-MIN(AV51,BA51))/MAX(AV51,BA51),4),"")))</f>
        <v>0.46949999999999997</v>
      </c>
      <c r="BG51" s="405">
        <f t="shared" ref="BG51:BG72" si="23">IF(OR(AND(AW51&lt;0,BB51&gt;0),AND(AW51&gt;0,BB51&lt;0)),ROUND(MAX(AW51,BB51)/(ABS(AW51)+ABS(BB51)),4),IF(AND(AW51&lt;0,BB51&lt;0),ROUND((ABS(MIN(AW51,BB51))-ABS(MAX(AW51,BB51)))/ABS(MIN(AW51,BB51)),4),IF(AND(AW51&gt;0,BB51&gt;0),ROUND((MAX(AW51,BB51)-MIN(AW51,BB51))/MAX(AW51,BB51),4),"")))</f>
        <v>7.1099999999999997E-2</v>
      </c>
      <c r="BH51" s="405">
        <f t="shared" ref="BH51:BH72" si="24">IF(OR(AND(AX51&lt;0,BC51&gt;0),AND(AX51&gt;0,BC51&lt;0)),ROUND(MAX(AX51,BC51)/(ABS(AX51)+ABS(BC51)),4),IF(AND(AX51&lt;0,BC51&lt;0),ROUND((ABS(MIN(AX51,BC51))-ABS(MAX(AX51,BC51)))/ABS(MIN(AX51,BC51)),4),IF(AND(AX51&gt;0,BC51&gt;0),ROUND((MAX(AX51,BC51)-MIN(AX51,BC51))/MAX(AX51,BC51),4),"")))</f>
        <v>0.32279999999999998</v>
      </c>
      <c r="BI51" s="405">
        <f t="shared" ref="BI51:BI72" si="25">IF(OR(AND(AY51&lt;0,BD51&gt;0),AND(AY51&gt;0,BD51&lt;0)),ROUND(MAX(AY51,BD51)/(ABS(AY51)+ABS(BD51)),4),IF(AND(AY51&lt;0,BD51&lt;0),ROUND((ABS(MIN(AY51,BD51))-ABS(MAX(AY51,BD51)))/ABS(MIN(AY51,BD51)),4),IF(AND(AY51&gt;0,BD51&gt;0),ROUND((MAX(AY51,BD51)-MIN(AY51,BD51))/MAX(AY51,BD51),4),"")))</f>
        <v>7.6399999999999996E-2</v>
      </c>
      <c r="BJ51" s="328">
        <v>4114.3500000000004</v>
      </c>
      <c r="BK51" s="329">
        <v>5555.22</v>
      </c>
      <c r="BL51" s="329">
        <v>4516.2299999999996</v>
      </c>
      <c r="BM51" s="330">
        <v>5601.6</v>
      </c>
      <c r="BN51" s="89">
        <v>0.93989999999999996</v>
      </c>
      <c r="BO51" s="90">
        <v>0.93989999999999996</v>
      </c>
      <c r="BP51" s="90">
        <v>0.93989999999999996</v>
      </c>
      <c r="BQ51" s="91">
        <v>0.93989999999999996</v>
      </c>
      <c r="BR51" s="68" t="s">
        <v>109</v>
      </c>
      <c r="BS51" s="415">
        <v>10620.31</v>
      </c>
      <c r="BT51" s="69" t="s">
        <v>108</v>
      </c>
      <c r="BU51" s="407">
        <v>3893.39</v>
      </c>
      <c r="BV51" s="70" t="s">
        <v>89</v>
      </c>
      <c r="BW51" s="407"/>
      <c r="BX51" s="200">
        <v>81.88</v>
      </c>
      <c r="BY51" s="201">
        <v>218.57</v>
      </c>
      <c r="BZ51" s="201">
        <v>0</v>
      </c>
      <c r="CA51" s="201">
        <v>11.68</v>
      </c>
      <c r="CB51" s="201">
        <v>33.590000000000003</v>
      </c>
      <c r="CC51" s="201">
        <v>0</v>
      </c>
      <c r="CD51" s="536"/>
      <c r="CE51" s="536"/>
      <c r="CF51" s="357">
        <v>2</v>
      </c>
    </row>
    <row r="52" spans="1:84" ht="15" customHeight="1" thickBot="1" x14ac:dyDescent="0.3">
      <c r="A52" s="538"/>
      <c r="B52" s="602" t="s">
        <v>45</v>
      </c>
      <c r="C52" s="600" t="s">
        <v>21</v>
      </c>
      <c r="D52" s="361" t="s">
        <v>72</v>
      </c>
      <c r="E52" s="469"/>
      <c r="F52" s="467"/>
      <c r="G52" s="555"/>
      <c r="H52" s="467"/>
      <c r="I52" s="362">
        <v>0.71399999999999997</v>
      </c>
      <c r="J52" s="363">
        <v>0.71399999999999997</v>
      </c>
      <c r="K52" s="52">
        <v>1988.39</v>
      </c>
      <c r="L52" s="53">
        <v>1879.58</v>
      </c>
      <c r="M52" s="53">
        <v>1990.58</v>
      </c>
      <c r="N52" s="117">
        <v>1895.75</v>
      </c>
      <c r="O52" s="31">
        <f t="shared" si="18"/>
        <v>5.58</v>
      </c>
      <c r="P52" s="52">
        <v>693.68</v>
      </c>
      <c r="Q52" s="53">
        <v>1547.55</v>
      </c>
      <c r="R52" s="53">
        <v>975.08</v>
      </c>
      <c r="S52" s="117">
        <v>1543.81</v>
      </c>
      <c r="T52" s="31">
        <f t="shared" si="12"/>
        <v>55.18</v>
      </c>
      <c r="U52" s="405">
        <f t="shared" ref="U52:U72" si="26">IF(OR(AND(K52&lt;0,P52&gt;0),AND(K52&gt;0,P52&lt;0)),ROUND(MAX(K52,P52)/(ABS(K52)+ABS(P52)),4),IF(AND(K52&lt;0,P52&lt;0),ROUND((ABS(MIN(K52,P52))-ABS(MAX(K52,P52)))/ABS(MIN(K52,P52)),4),IF(AND(K52&gt;0,P52&gt;0),ROUND((MAX(K52,P52)-MIN(K52,P52))/MAX(K52,P52),4),"")))</f>
        <v>0.65110000000000001</v>
      </c>
      <c r="V52" s="405">
        <f t="shared" ref="V52:V72" si="27">IF(OR(AND(L52&lt;0,Q52&gt;0),AND(L52&gt;0,Q52&lt;0)),ROUND(MAX(L52,Q52)/(ABS(L52)+ABS(Q52)),4),IF(AND(L52&lt;0,Q52&lt;0),ROUND((ABS(MIN(L52,Q52))-ABS(MAX(L52,Q52)))/ABS(MIN(L52,Q52)),4),IF(AND(L52&gt;0,Q52&gt;0),ROUND((MAX(L52,Q52)-MIN(L52,Q52))/MAX(L52,Q52),4),"")))</f>
        <v>0.1767</v>
      </c>
      <c r="W52" s="405">
        <f t="shared" ref="W52:W72" si="28">IF(OR(AND(M52&lt;0,R52&gt;0),AND(M52&gt;0,R52&lt;0)),ROUND(MAX(M52,R52)/(ABS(M52)+ABS(R52)),4),IF(AND(M52&lt;0,R52&lt;0),ROUND((ABS(MIN(M52,R52))-ABS(MAX(M52,R52)))/ABS(MIN(M52,R52)),4),IF(AND(M52&gt;0,R52&gt;0),ROUND((MAX(M52,R52)-MIN(M52,R52))/MAX(M52,R52),4),"")))</f>
        <v>0.51019999999999999</v>
      </c>
      <c r="X52" s="405">
        <f t="shared" ref="X52:X72" si="29">IF(OR(AND(N52&lt;0,S52&gt;0),AND(N52&gt;0,S52&lt;0)),ROUND(MAX(N52,S52)/(ABS(N52)+ABS(S52)),4),IF(AND(N52&lt;0,S52&lt;0),ROUND((ABS(MIN(N52,S52))-ABS(MAX(N52,S52)))/ABS(MIN(N52,S52)),4),IF(AND(N52&gt;0,S52&gt;0),ROUND((MAX(N52,S52)-MIN(N52,S52))/MAX(N52,S52),4),"")))</f>
        <v>0.18559999999999999</v>
      </c>
      <c r="Y52" s="322">
        <v>2682.07</v>
      </c>
      <c r="Z52" s="323">
        <v>3427.13</v>
      </c>
      <c r="AA52" s="323">
        <v>2965.66</v>
      </c>
      <c r="AB52" s="324">
        <v>3439.56</v>
      </c>
      <c r="AC52" s="31">
        <f t="shared" si="13"/>
        <v>22.02</v>
      </c>
      <c r="AD52" s="52">
        <v>947.57</v>
      </c>
      <c r="AE52" s="53">
        <v>923.53</v>
      </c>
      <c r="AF52" s="53">
        <v>947.57</v>
      </c>
      <c r="AG52" s="117">
        <v>923.53</v>
      </c>
      <c r="AH52" s="31">
        <f t="shared" si="14"/>
        <v>2.54</v>
      </c>
      <c r="AI52" s="52">
        <v>2251.15</v>
      </c>
      <c r="AJ52" s="53">
        <v>2131.9</v>
      </c>
      <c r="AK52" s="53">
        <v>2251.15</v>
      </c>
      <c r="AL52" s="117">
        <v>2131.9</v>
      </c>
      <c r="AM52" s="31">
        <f t="shared" si="15"/>
        <v>5.3</v>
      </c>
      <c r="AN52" s="405">
        <f t="shared" ref="AN52:AN72" si="30">IF(OR(AND(AD52&lt;0,AI52&gt;0),AND(AD52&gt;0,AI52&lt;0)),ROUND(MAX(AD52,AI52)/(ABS(AD52)+ABS(AI52)),4),IF(AND(AD52&lt;0,AI52&lt;0),ROUND((ABS(MIN(AD52,AI52))-ABS(MAX(AD52,AI52)))/ABS(MIN(AD52,AI52)),4),IF(AND(AD52&gt;0,AI52&gt;0),ROUND((MAX(AD52,AI52)-MIN(AD52,AI52))/MAX(AD52,AI52),4),"")))</f>
        <v>0.57909999999999995</v>
      </c>
      <c r="AO52" s="405">
        <f t="shared" si="20"/>
        <v>0.56679999999999997</v>
      </c>
      <c r="AP52" s="405">
        <f t="shared" si="21"/>
        <v>0.57909999999999995</v>
      </c>
      <c r="AQ52" s="405">
        <f t="shared" si="22"/>
        <v>0.56679999999999997</v>
      </c>
      <c r="AR52" s="325">
        <v>3198.72</v>
      </c>
      <c r="AS52" s="326">
        <v>3055.43</v>
      </c>
      <c r="AT52" s="326">
        <v>3198.72</v>
      </c>
      <c r="AU52" s="327">
        <v>3055.43</v>
      </c>
      <c r="AV52" s="52">
        <v>1624.84</v>
      </c>
      <c r="AW52" s="53">
        <v>1369.22</v>
      </c>
      <c r="AX52" s="53">
        <v>1578.09</v>
      </c>
      <c r="AY52" s="117">
        <v>1483.26</v>
      </c>
      <c r="AZ52" s="31">
        <f t="shared" si="16"/>
        <v>15.73</v>
      </c>
      <c r="BA52" s="52">
        <v>693.68</v>
      </c>
      <c r="BB52" s="53">
        <v>1547.55</v>
      </c>
      <c r="BC52" s="53">
        <v>975.08</v>
      </c>
      <c r="BD52" s="117">
        <v>1543.81</v>
      </c>
      <c r="BE52" s="31">
        <f t="shared" si="17"/>
        <v>55.18</v>
      </c>
      <c r="BF52" s="405">
        <f t="shared" ref="BF52:BF72" si="31">IF(OR(AND(AV52&lt;0,BA52&gt;0),AND(AV52&gt;0,BA52&lt;0)),ROUND(MAX(AV52,BA52)/(ABS(AV52)+ABS(BA52)),4),IF(AND(AV52&lt;0,BA52&lt;0),ROUND((ABS(MIN(AV52,BA52))-ABS(MAX(AV52,BA52)))/ABS(MIN(AV52,BA52)),4),IF(AND(AV52&gt;0,BA52&gt;0),ROUND((MAX(AV52,BA52)-MIN(AV52,BA52))/MAX(AV52,BA52),4),"")))</f>
        <v>0.57310000000000005</v>
      </c>
      <c r="BG52" s="405">
        <f t="shared" si="23"/>
        <v>0.1152</v>
      </c>
      <c r="BH52" s="405">
        <f t="shared" si="24"/>
        <v>0.3821</v>
      </c>
      <c r="BI52" s="405">
        <f t="shared" si="25"/>
        <v>3.9199999999999999E-2</v>
      </c>
      <c r="BJ52" s="369">
        <v>2318.52</v>
      </c>
      <c r="BK52" s="370">
        <v>2916.77</v>
      </c>
      <c r="BL52" s="370">
        <v>2553.17</v>
      </c>
      <c r="BM52" s="371">
        <v>3027.07</v>
      </c>
      <c r="BN52" s="89">
        <v>2.7909999999999999</v>
      </c>
      <c r="BO52" s="90">
        <v>0.93989999999999996</v>
      </c>
      <c r="BP52" s="90">
        <v>2.7909999999999999</v>
      </c>
      <c r="BQ52" s="91">
        <v>2.7909999999999999</v>
      </c>
      <c r="BR52" s="68" t="s">
        <v>132</v>
      </c>
      <c r="BS52" s="415">
        <v>2568.46</v>
      </c>
      <c r="BT52" s="69" t="s">
        <v>108</v>
      </c>
      <c r="BU52" s="407">
        <v>4612.3500000000004</v>
      </c>
      <c r="BV52" s="70" t="s">
        <v>89</v>
      </c>
      <c r="BW52" s="407"/>
      <c r="BX52" s="200">
        <v>48.5</v>
      </c>
      <c r="BY52" s="201">
        <v>144.83000000000001</v>
      </c>
      <c r="BZ52" s="201">
        <v>0</v>
      </c>
      <c r="CA52" s="201">
        <v>7.64</v>
      </c>
      <c r="CB52" s="201">
        <v>14.82</v>
      </c>
      <c r="CC52" s="201">
        <v>0</v>
      </c>
      <c r="CD52" s="536"/>
      <c r="CE52" s="536"/>
      <c r="CF52" s="357">
        <v>1</v>
      </c>
    </row>
    <row r="53" spans="1:84" ht="30.75" thickBot="1" x14ac:dyDescent="0.3">
      <c r="A53" s="539"/>
      <c r="B53" s="603"/>
      <c r="C53" s="601"/>
      <c r="D53" s="331" t="s">
        <v>73</v>
      </c>
      <c r="E53" s="470"/>
      <c r="F53" s="471"/>
      <c r="G53" s="556"/>
      <c r="H53" s="471"/>
      <c r="I53" s="332">
        <v>0.71399999999999997</v>
      </c>
      <c r="J53" s="333">
        <v>0.71399999999999997</v>
      </c>
      <c r="K53" s="229">
        <v>3064.61</v>
      </c>
      <c r="L53" s="230">
        <v>3037.53</v>
      </c>
      <c r="M53" s="230">
        <v>3068.39</v>
      </c>
      <c r="N53" s="231">
        <v>3082.42</v>
      </c>
      <c r="O53" s="31">
        <f t="shared" si="18"/>
        <v>1.46</v>
      </c>
      <c r="P53" s="229">
        <v>1495.31</v>
      </c>
      <c r="Q53" s="230">
        <v>3166.89</v>
      </c>
      <c r="R53" s="230">
        <v>2025.61</v>
      </c>
      <c r="S53" s="231">
        <v>3207.94</v>
      </c>
      <c r="T53" s="31">
        <f t="shared" si="12"/>
        <v>53.39</v>
      </c>
      <c r="U53" s="405">
        <f t="shared" si="26"/>
        <v>0.5121</v>
      </c>
      <c r="V53" s="405">
        <f t="shared" si="27"/>
        <v>4.0800000000000003E-2</v>
      </c>
      <c r="W53" s="405">
        <f t="shared" si="28"/>
        <v>0.33979999999999999</v>
      </c>
      <c r="X53" s="405">
        <f t="shared" si="29"/>
        <v>3.9100000000000003E-2</v>
      </c>
      <c r="Y53" s="334">
        <v>4559.92</v>
      </c>
      <c r="Z53" s="335">
        <v>6204.42</v>
      </c>
      <c r="AA53" s="335">
        <v>5094</v>
      </c>
      <c r="AB53" s="336">
        <v>6290.36</v>
      </c>
      <c r="AC53" s="31">
        <f t="shared" si="13"/>
        <v>27.51</v>
      </c>
      <c r="AD53" s="229">
        <v>1531.29</v>
      </c>
      <c r="AE53" s="230">
        <v>1535.14</v>
      </c>
      <c r="AF53" s="230">
        <v>1531.29</v>
      </c>
      <c r="AG53" s="231">
        <v>1535.14</v>
      </c>
      <c r="AH53" s="31">
        <f t="shared" si="14"/>
        <v>0.25</v>
      </c>
      <c r="AI53" s="229">
        <v>3446.8</v>
      </c>
      <c r="AJ53" s="230">
        <v>3465.91</v>
      </c>
      <c r="AK53" s="230">
        <v>3446.8</v>
      </c>
      <c r="AL53" s="231">
        <v>3465.91</v>
      </c>
      <c r="AM53" s="31">
        <f t="shared" si="15"/>
        <v>0.55000000000000004</v>
      </c>
      <c r="AN53" s="405">
        <f t="shared" si="30"/>
        <v>0.55569999999999997</v>
      </c>
      <c r="AO53" s="405">
        <f t="shared" si="20"/>
        <v>0.55710000000000004</v>
      </c>
      <c r="AP53" s="405">
        <f t="shared" si="21"/>
        <v>0.55569999999999997</v>
      </c>
      <c r="AQ53" s="405">
        <f t="shared" si="22"/>
        <v>0.55710000000000004</v>
      </c>
      <c r="AR53" s="337">
        <v>4978.09</v>
      </c>
      <c r="AS53" s="338">
        <v>5001.05</v>
      </c>
      <c r="AT53" s="338">
        <v>4978.09</v>
      </c>
      <c r="AU53" s="339">
        <v>5001.05</v>
      </c>
      <c r="AV53" s="229">
        <v>2115.52</v>
      </c>
      <c r="AW53" s="230">
        <v>1783.6</v>
      </c>
      <c r="AX53" s="230">
        <v>2114.52</v>
      </c>
      <c r="AY53" s="231">
        <v>1797.34</v>
      </c>
      <c r="AZ53" s="31">
        <f t="shared" si="16"/>
        <v>15.69</v>
      </c>
      <c r="BA53" s="229">
        <v>1448.13</v>
      </c>
      <c r="BB53" s="230">
        <v>3126.22</v>
      </c>
      <c r="BC53" s="230">
        <v>2007.2</v>
      </c>
      <c r="BD53" s="231">
        <v>3168.51</v>
      </c>
      <c r="BE53" s="31">
        <f t="shared" si="17"/>
        <v>54.3</v>
      </c>
      <c r="BF53" s="405">
        <f t="shared" si="31"/>
        <v>0.3155</v>
      </c>
      <c r="BG53" s="405">
        <f t="shared" si="23"/>
        <v>0.42949999999999999</v>
      </c>
      <c r="BH53" s="405">
        <f t="shared" si="24"/>
        <v>5.0799999999999998E-2</v>
      </c>
      <c r="BI53" s="405">
        <f t="shared" si="25"/>
        <v>0.43269999999999997</v>
      </c>
      <c r="BJ53" s="373">
        <v>3563.65</v>
      </c>
      <c r="BK53" s="374">
        <v>4909.82</v>
      </c>
      <c r="BL53" s="374">
        <v>4121.72</v>
      </c>
      <c r="BM53" s="375">
        <v>4965.8500000000004</v>
      </c>
      <c r="BN53" s="118">
        <v>2.7909999999999999</v>
      </c>
      <c r="BO53" s="119">
        <v>0.93989999999999996</v>
      </c>
      <c r="BP53" s="119">
        <v>2.7909999999999999</v>
      </c>
      <c r="BQ53" s="226">
        <v>0.93989999999999996</v>
      </c>
      <c r="BR53" s="92" t="s">
        <v>253</v>
      </c>
      <c r="BS53" s="416">
        <v>2717.44</v>
      </c>
      <c r="BT53" s="93" t="s">
        <v>108</v>
      </c>
      <c r="BU53" s="408">
        <v>3893.39</v>
      </c>
      <c r="BV53" s="94" t="s">
        <v>124</v>
      </c>
      <c r="BW53" s="408">
        <v>65.180000000000007</v>
      </c>
      <c r="BX53" s="6">
        <v>81.88</v>
      </c>
      <c r="BY53" s="18">
        <v>218.57</v>
      </c>
      <c r="BZ53" s="18">
        <v>0</v>
      </c>
      <c r="CA53" s="18">
        <v>11.68</v>
      </c>
      <c r="CB53" s="18">
        <v>33.590000000000003</v>
      </c>
      <c r="CC53" s="18">
        <v>0</v>
      </c>
      <c r="CD53" s="535"/>
      <c r="CE53" s="535"/>
      <c r="CF53" s="381">
        <v>2</v>
      </c>
    </row>
    <row r="54" spans="1:84" ht="93" customHeight="1" thickBot="1" x14ac:dyDescent="0.3">
      <c r="A54" s="537" t="s">
        <v>52</v>
      </c>
      <c r="B54" s="566" t="s">
        <v>54</v>
      </c>
      <c r="C54" s="570" t="s">
        <v>17</v>
      </c>
      <c r="D54" s="319" t="s">
        <v>72</v>
      </c>
      <c r="E54" s="468" t="s">
        <v>71</v>
      </c>
      <c r="F54" s="466" t="s">
        <v>71</v>
      </c>
      <c r="G54" s="554" t="s">
        <v>211</v>
      </c>
      <c r="H54" s="466" t="s">
        <v>209</v>
      </c>
      <c r="I54" s="320">
        <v>0.625</v>
      </c>
      <c r="J54" s="321">
        <v>0.52600000000000002</v>
      </c>
      <c r="K54" s="215">
        <v>41404.129999999997</v>
      </c>
      <c r="L54" s="216">
        <v>43152.24</v>
      </c>
      <c r="M54" s="216">
        <v>41406.239999999998</v>
      </c>
      <c r="N54" s="217">
        <v>43570.93</v>
      </c>
      <c r="O54" s="31">
        <f t="shared" si="18"/>
        <v>4.97</v>
      </c>
      <c r="P54" s="382">
        <v>8627.06</v>
      </c>
      <c r="Q54" s="216">
        <v>10104.4</v>
      </c>
      <c r="R54" s="216">
        <v>9008.9699999999993</v>
      </c>
      <c r="S54" s="217">
        <v>9905.41</v>
      </c>
      <c r="T54" s="31">
        <f t="shared" si="12"/>
        <v>14.62</v>
      </c>
      <c r="U54" s="405">
        <f t="shared" si="26"/>
        <v>0.79159999999999997</v>
      </c>
      <c r="V54" s="405">
        <f t="shared" si="27"/>
        <v>0.76580000000000004</v>
      </c>
      <c r="W54" s="405">
        <f t="shared" si="28"/>
        <v>0.78239999999999998</v>
      </c>
      <c r="X54" s="405">
        <f t="shared" si="29"/>
        <v>0.77270000000000005</v>
      </c>
      <c r="Y54" s="346">
        <v>50031.19</v>
      </c>
      <c r="Z54" s="347">
        <v>53256.639999999999</v>
      </c>
      <c r="AA54" s="347">
        <v>50415.21</v>
      </c>
      <c r="AB54" s="348">
        <v>53476.34</v>
      </c>
      <c r="AC54" s="31">
        <f t="shared" si="13"/>
        <v>6.44</v>
      </c>
      <c r="AD54" s="215">
        <v>9540.6299999999992</v>
      </c>
      <c r="AE54" s="216">
        <v>9993.94</v>
      </c>
      <c r="AF54" s="216">
        <v>9540.6299999999992</v>
      </c>
      <c r="AG54" s="217">
        <v>9993.94</v>
      </c>
      <c r="AH54" s="31">
        <f t="shared" si="14"/>
        <v>4.54</v>
      </c>
      <c r="AI54" s="382">
        <v>13619.39</v>
      </c>
      <c r="AJ54" s="216">
        <v>14804.04</v>
      </c>
      <c r="AK54" s="216">
        <v>13619.39</v>
      </c>
      <c r="AL54" s="217">
        <v>14804.04</v>
      </c>
      <c r="AM54" s="31">
        <f t="shared" si="15"/>
        <v>8</v>
      </c>
      <c r="AN54" s="405">
        <f t="shared" si="30"/>
        <v>0.29949999999999999</v>
      </c>
      <c r="AO54" s="405">
        <f t="shared" si="20"/>
        <v>0.32490000000000002</v>
      </c>
      <c r="AP54" s="405">
        <f t="shared" si="21"/>
        <v>0.29949999999999999</v>
      </c>
      <c r="AQ54" s="405">
        <f t="shared" si="22"/>
        <v>0.32490000000000002</v>
      </c>
      <c r="AR54" s="349">
        <v>23160.02</v>
      </c>
      <c r="AS54" s="350">
        <v>24797.98</v>
      </c>
      <c r="AT54" s="350">
        <v>23160.02</v>
      </c>
      <c r="AU54" s="351">
        <v>24797.98</v>
      </c>
      <c r="AV54" s="215">
        <v>14421.07</v>
      </c>
      <c r="AW54" s="216">
        <v>15081.03</v>
      </c>
      <c r="AX54" s="216">
        <v>14536.24</v>
      </c>
      <c r="AY54" s="217">
        <v>15168.08</v>
      </c>
      <c r="AZ54" s="31">
        <f t="shared" si="16"/>
        <v>4.92</v>
      </c>
      <c r="BA54" s="382">
        <v>7023.12</v>
      </c>
      <c r="BB54" s="216">
        <v>8004.29</v>
      </c>
      <c r="BC54" s="216">
        <v>7281.17</v>
      </c>
      <c r="BD54" s="217">
        <v>7854.58</v>
      </c>
      <c r="BE54" s="31">
        <f t="shared" si="17"/>
        <v>12.26</v>
      </c>
      <c r="BF54" s="405">
        <f t="shared" si="31"/>
        <v>0.51300000000000001</v>
      </c>
      <c r="BG54" s="405">
        <f t="shared" si="23"/>
        <v>0.46920000000000001</v>
      </c>
      <c r="BH54" s="405">
        <f t="shared" si="24"/>
        <v>0.49909999999999999</v>
      </c>
      <c r="BI54" s="405">
        <f t="shared" si="25"/>
        <v>0.48220000000000002</v>
      </c>
      <c r="BJ54" s="369">
        <v>21444.19</v>
      </c>
      <c r="BK54" s="370">
        <v>23085.32</v>
      </c>
      <c r="BL54" s="370">
        <v>21817.41</v>
      </c>
      <c r="BM54" s="371">
        <v>23022.66</v>
      </c>
      <c r="BN54" s="42">
        <v>0.99809999999999999</v>
      </c>
      <c r="BO54" s="43">
        <v>0.99809999999999999</v>
      </c>
      <c r="BP54" s="43">
        <v>0.99809999999999999</v>
      </c>
      <c r="BQ54" s="111">
        <v>0.99809999999999999</v>
      </c>
      <c r="BR54" s="68" t="s">
        <v>109</v>
      </c>
      <c r="BS54" s="415">
        <v>15311.18</v>
      </c>
      <c r="BT54" s="69" t="s">
        <v>108</v>
      </c>
      <c r="BU54" s="407">
        <v>2576.06</v>
      </c>
      <c r="BV54" s="70" t="s">
        <v>136</v>
      </c>
      <c r="BW54" s="420">
        <v>-389.71</v>
      </c>
      <c r="BX54" s="468">
        <v>187.35</v>
      </c>
      <c r="BY54" s="548">
        <v>971.83</v>
      </c>
      <c r="BZ54" s="548">
        <v>0</v>
      </c>
      <c r="CA54" s="548">
        <v>61.8</v>
      </c>
      <c r="CB54" s="548">
        <v>126.51</v>
      </c>
      <c r="CC54" s="548">
        <v>0</v>
      </c>
      <c r="CD54" s="356">
        <v>46.79</v>
      </c>
      <c r="CE54" s="46">
        <v>4</v>
      </c>
      <c r="CF54" s="376">
        <v>4</v>
      </c>
    </row>
    <row r="55" spans="1:84" ht="90.75" thickBot="1" x14ac:dyDescent="0.3">
      <c r="A55" s="538"/>
      <c r="B55" s="567"/>
      <c r="C55" s="571"/>
      <c r="D55" s="319" t="s">
        <v>73</v>
      </c>
      <c r="E55" s="469"/>
      <c r="F55" s="467"/>
      <c r="G55" s="555"/>
      <c r="H55" s="467"/>
      <c r="I55" s="320">
        <v>0.625</v>
      </c>
      <c r="J55" s="321">
        <v>0.52600000000000002</v>
      </c>
      <c r="K55" s="218">
        <v>41404.129999999997</v>
      </c>
      <c r="L55" s="219">
        <v>43152.24</v>
      </c>
      <c r="M55" s="219">
        <v>41406.239999999998</v>
      </c>
      <c r="N55" s="220">
        <v>43570.93</v>
      </c>
      <c r="O55" s="31">
        <f t="shared" si="18"/>
        <v>4.97</v>
      </c>
      <c r="P55" s="383">
        <v>8627.06</v>
      </c>
      <c r="Q55" s="219">
        <v>10104.4</v>
      </c>
      <c r="R55" s="219">
        <v>9008.9699999999993</v>
      </c>
      <c r="S55" s="220">
        <v>9905.41</v>
      </c>
      <c r="T55" s="31">
        <f t="shared" si="12"/>
        <v>14.62</v>
      </c>
      <c r="U55" s="405">
        <f t="shared" si="26"/>
        <v>0.79159999999999997</v>
      </c>
      <c r="V55" s="405">
        <f t="shared" si="27"/>
        <v>0.76580000000000004</v>
      </c>
      <c r="W55" s="405">
        <f t="shared" si="28"/>
        <v>0.78239999999999998</v>
      </c>
      <c r="X55" s="405">
        <f t="shared" si="29"/>
        <v>0.77270000000000005</v>
      </c>
      <c r="Y55" s="322">
        <v>50031.19</v>
      </c>
      <c r="Z55" s="323">
        <v>53256.639999999999</v>
      </c>
      <c r="AA55" s="323">
        <v>50415.21</v>
      </c>
      <c r="AB55" s="324">
        <v>53476.34</v>
      </c>
      <c r="AC55" s="31">
        <f t="shared" si="13"/>
        <v>6.44</v>
      </c>
      <c r="AD55" s="218">
        <v>9540.6299999999992</v>
      </c>
      <c r="AE55" s="219">
        <v>9993.94</v>
      </c>
      <c r="AF55" s="219">
        <v>9540.6299999999992</v>
      </c>
      <c r="AG55" s="220">
        <v>9993.94</v>
      </c>
      <c r="AH55" s="31">
        <f t="shared" si="14"/>
        <v>4.54</v>
      </c>
      <c r="AI55" s="383">
        <v>13619.39</v>
      </c>
      <c r="AJ55" s="219">
        <v>14804.04</v>
      </c>
      <c r="AK55" s="219">
        <v>13619.39</v>
      </c>
      <c r="AL55" s="220">
        <v>14804.04</v>
      </c>
      <c r="AM55" s="31">
        <f t="shared" si="15"/>
        <v>8</v>
      </c>
      <c r="AN55" s="405">
        <f t="shared" si="30"/>
        <v>0.29949999999999999</v>
      </c>
      <c r="AO55" s="405">
        <f t="shared" si="20"/>
        <v>0.32490000000000002</v>
      </c>
      <c r="AP55" s="405">
        <f t="shared" si="21"/>
        <v>0.29949999999999999</v>
      </c>
      <c r="AQ55" s="405">
        <f t="shared" si="22"/>
        <v>0.32490000000000002</v>
      </c>
      <c r="AR55" s="358">
        <v>23160.02</v>
      </c>
      <c r="AS55" s="359">
        <v>24797.98</v>
      </c>
      <c r="AT55" s="359">
        <v>23160.02</v>
      </c>
      <c r="AU55" s="360">
        <v>24797.98</v>
      </c>
      <c r="AV55" s="218">
        <v>14421.07</v>
      </c>
      <c r="AW55" s="219">
        <v>15081.03</v>
      </c>
      <c r="AX55" s="219">
        <v>14536.24</v>
      </c>
      <c r="AY55" s="220">
        <v>15168.08</v>
      </c>
      <c r="AZ55" s="31">
        <f t="shared" si="16"/>
        <v>4.92</v>
      </c>
      <c r="BA55" s="383">
        <v>7023.12</v>
      </c>
      <c r="BB55" s="219">
        <v>8004.29</v>
      </c>
      <c r="BC55" s="219">
        <v>7281.17</v>
      </c>
      <c r="BD55" s="220">
        <v>7854.58</v>
      </c>
      <c r="BE55" s="31">
        <f t="shared" si="17"/>
        <v>12.26</v>
      </c>
      <c r="BF55" s="405">
        <f t="shared" si="31"/>
        <v>0.51300000000000001</v>
      </c>
      <c r="BG55" s="405">
        <f t="shared" si="23"/>
        <v>0.46920000000000001</v>
      </c>
      <c r="BH55" s="405">
        <f t="shared" si="24"/>
        <v>0.49909999999999999</v>
      </c>
      <c r="BI55" s="405">
        <f t="shared" si="25"/>
        <v>0.48220000000000002</v>
      </c>
      <c r="BJ55" s="328">
        <v>21444.19</v>
      </c>
      <c r="BK55" s="329">
        <v>23085.32</v>
      </c>
      <c r="BL55" s="329">
        <v>21817.41</v>
      </c>
      <c r="BM55" s="330">
        <v>23022.66</v>
      </c>
      <c r="BN55" s="89">
        <v>0.99809999999999999</v>
      </c>
      <c r="BO55" s="90">
        <v>0.99809999999999999</v>
      </c>
      <c r="BP55" s="90">
        <v>0.99809999999999999</v>
      </c>
      <c r="BQ55" s="91">
        <v>0.99809999999999999</v>
      </c>
      <c r="BR55" s="68" t="s">
        <v>109</v>
      </c>
      <c r="BS55" s="415">
        <v>15311.18</v>
      </c>
      <c r="BT55" s="69" t="s">
        <v>108</v>
      </c>
      <c r="BU55" s="407">
        <v>2576.06</v>
      </c>
      <c r="BV55" s="70" t="s">
        <v>138</v>
      </c>
      <c r="BW55" s="420">
        <v>-389.71</v>
      </c>
      <c r="BX55" s="469"/>
      <c r="BY55" s="549"/>
      <c r="BZ55" s="549"/>
      <c r="CA55" s="549"/>
      <c r="CB55" s="549"/>
      <c r="CC55" s="549"/>
      <c r="CD55" s="355">
        <v>46.79</v>
      </c>
      <c r="CE55" s="69">
        <v>4</v>
      </c>
      <c r="CF55" s="384">
        <v>4</v>
      </c>
    </row>
    <row r="56" spans="1:84" ht="75" customHeight="1" thickBot="1" x14ac:dyDescent="0.3">
      <c r="A56" s="538"/>
      <c r="B56" s="584" t="s">
        <v>53</v>
      </c>
      <c r="C56" s="586" t="s">
        <v>49</v>
      </c>
      <c r="D56" s="361" t="s">
        <v>72</v>
      </c>
      <c r="E56" s="469"/>
      <c r="F56" s="467"/>
      <c r="G56" s="555"/>
      <c r="H56" s="467"/>
      <c r="I56" s="362">
        <v>0.55600000000000005</v>
      </c>
      <c r="J56" s="363">
        <v>0.52600000000000002</v>
      </c>
      <c r="K56" s="218">
        <v>43962.720000000001</v>
      </c>
      <c r="L56" s="219">
        <v>46213.07</v>
      </c>
      <c r="M56" s="219">
        <v>43918.76</v>
      </c>
      <c r="N56" s="220">
        <v>46807.07</v>
      </c>
      <c r="O56" s="31">
        <f t="shared" si="18"/>
        <v>6.17</v>
      </c>
      <c r="P56" s="383">
        <v>8627.06</v>
      </c>
      <c r="Q56" s="219">
        <v>10104.4</v>
      </c>
      <c r="R56" s="219">
        <v>9008.9699999999993</v>
      </c>
      <c r="S56" s="220">
        <v>9905.41</v>
      </c>
      <c r="T56" s="31">
        <f t="shared" si="12"/>
        <v>14.62</v>
      </c>
      <c r="U56" s="405">
        <f t="shared" si="26"/>
        <v>0.80379999999999996</v>
      </c>
      <c r="V56" s="405">
        <f t="shared" si="27"/>
        <v>0.78139999999999998</v>
      </c>
      <c r="W56" s="405">
        <f t="shared" si="28"/>
        <v>0.79490000000000005</v>
      </c>
      <c r="X56" s="405">
        <f t="shared" si="29"/>
        <v>0.78839999999999999</v>
      </c>
      <c r="Y56" s="322">
        <v>52589.78</v>
      </c>
      <c r="Z56" s="323">
        <v>56317.47</v>
      </c>
      <c r="AA56" s="323">
        <v>52927.73</v>
      </c>
      <c r="AB56" s="324">
        <v>56712.480000000003</v>
      </c>
      <c r="AC56" s="31">
        <f t="shared" si="13"/>
        <v>7.27</v>
      </c>
      <c r="AD56" s="218">
        <v>9658.1200000000008</v>
      </c>
      <c r="AE56" s="219">
        <v>10175.59</v>
      </c>
      <c r="AF56" s="219">
        <v>9658.1200000000008</v>
      </c>
      <c r="AG56" s="220">
        <v>10175.59</v>
      </c>
      <c r="AH56" s="31">
        <f t="shared" si="14"/>
        <v>5.09</v>
      </c>
      <c r="AI56" s="383">
        <v>13619.39</v>
      </c>
      <c r="AJ56" s="219">
        <v>14804.04</v>
      </c>
      <c r="AK56" s="219">
        <v>13619.39</v>
      </c>
      <c r="AL56" s="220">
        <v>14804.04</v>
      </c>
      <c r="AM56" s="31">
        <f t="shared" si="15"/>
        <v>8</v>
      </c>
      <c r="AN56" s="405">
        <f t="shared" si="30"/>
        <v>0.29089999999999999</v>
      </c>
      <c r="AO56" s="405">
        <f t="shared" si="20"/>
        <v>0.31259999999999999</v>
      </c>
      <c r="AP56" s="405">
        <f t="shared" si="21"/>
        <v>0.29089999999999999</v>
      </c>
      <c r="AQ56" s="405">
        <f t="shared" si="22"/>
        <v>0.31259999999999999</v>
      </c>
      <c r="AR56" s="325">
        <v>23277.51</v>
      </c>
      <c r="AS56" s="326">
        <v>24979.63</v>
      </c>
      <c r="AT56" s="326">
        <v>23277.51</v>
      </c>
      <c r="AU56" s="327">
        <v>24979.63</v>
      </c>
      <c r="AV56" s="218">
        <v>15371.18</v>
      </c>
      <c r="AW56" s="219">
        <v>16191.27</v>
      </c>
      <c r="AX56" s="219">
        <v>15553.33</v>
      </c>
      <c r="AY56" s="220">
        <v>16400.87</v>
      </c>
      <c r="AZ56" s="31">
        <f t="shared" si="16"/>
        <v>6.28</v>
      </c>
      <c r="BA56" s="383">
        <v>7023.12</v>
      </c>
      <c r="BB56" s="219">
        <v>8004.29</v>
      </c>
      <c r="BC56" s="219">
        <v>7281.17</v>
      </c>
      <c r="BD56" s="220">
        <v>7854.58</v>
      </c>
      <c r="BE56" s="31">
        <f t="shared" si="17"/>
        <v>12.26</v>
      </c>
      <c r="BF56" s="405">
        <f t="shared" si="31"/>
        <v>0.54310000000000003</v>
      </c>
      <c r="BG56" s="405">
        <f t="shared" si="23"/>
        <v>0.50560000000000005</v>
      </c>
      <c r="BH56" s="405">
        <f t="shared" si="24"/>
        <v>0.53190000000000004</v>
      </c>
      <c r="BI56" s="405">
        <f t="shared" si="25"/>
        <v>0.52110000000000001</v>
      </c>
      <c r="BJ56" s="316">
        <v>22394.3</v>
      </c>
      <c r="BK56" s="317">
        <v>24195.56</v>
      </c>
      <c r="BL56" s="317">
        <v>22834.5</v>
      </c>
      <c r="BM56" s="318">
        <v>24255.45</v>
      </c>
      <c r="BN56" s="89">
        <v>0.99809999999999999</v>
      </c>
      <c r="BO56" s="90">
        <v>0.99809999999999999</v>
      </c>
      <c r="BP56" s="90">
        <v>0.99809999999999999</v>
      </c>
      <c r="BQ56" s="91">
        <v>0.99809999999999999</v>
      </c>
      <c r="BR56" s="68" t="s">
        <v>109</v>
      </c>
      <c r="BS56" s="415">
        <v>15311.18</v>
      </c>
      <c r="BT56" s="69" t="s">
        <v>108</v>
      </c>
      <c r="BU56" s="407">
        <v>2576.06</v>
      </c>
      <c r="BV56" s="70" t="s">
        <v>139</v>
      </c>
      <c r="BW56" s="420">
        <v>-389.71</v>
      </c>
      <c r="BX56" s="469"/>
      <c r="BY56" s="549"/>
      <c r="BZ56" s="549"/>
      <c r="CA56" s="549"/>
      <c r="CB56" s="549"/>
      <c r="CC56" s="549"/>
      <c r="CD56" s="355">
        <v>46.79</v>
      </c>
      <c r="CE56" s="69">
        <v>4</v>
      </c>
      <c r="CF56" s="384">
        <v>4</v>
      </c>
    </row>
    <row r="57" spans="1:84" ht="75" customHeight="1" thickBot="1" x14ac:dyDescent="0.3">
      <c r="A57" s="539"/>
      <c r="B57" s="585"/>
      <c r="C57" s="587"/>
      <c r="D57" s="331" t="s">
        <v>73</v>
      </c>
      <c r="E57" s="470"/>
      <c r="F57" s="471"/>
      <c r="G57" s="556"/>
      <c r="H57" s="471"/>
      <c r="I57" s="332">
        <v>0.55600000000000005</v>
      </c>
      <c r="J57" s="333">
        <v>0.52600000000000002</v>
      </c>
      <c r="K57" s="229">
        <v>43962.720000000001</v>
      </c>
      <c r="L57" s="230">
        <v>46213.07</v>
      </c>
      <c r="M57" s="230">
        <v>43918.76</v>
      </c>
      <c r="N57" s="231">
        <v>46807.07</v>
      </c>
      <c r="O57" s="31">
        <f t="shared" si="18"/>
        <v>6.17</v>
      </c>
      <c r="P57" s="385">
        <v>8627.06</v>
      </c>
      <c r="Q57" s="230">
        <v>10104.4</v>
      </c>
      <c r="R57" s="230">
        <v>9008.9699999999993</v>
      </c>
      <c r="S57" s="231">
        <v>9905.41</v>
      </c>
      <c r="T57" s="31">
        <f t="shared" si="12"/>
        <v>14.62</v>
      </c>
      <c r="U57" s="405">
        <f t="shared" si="26"/>
        <v>0.80379999999999996</v>
      </c>
      <c r="V57" s="405">
        <f t="shared" si="27"/>
        <v>0.78139999999999998</v>
      </c>
      <c r="W57" s="405">
        <f t="shared" si="28"/>
        <v>0.79490000000000005</v>
      </c>
      <c r="X57" s="405">
        <f t="shared" si="29"/>
        <v>0.78839999999999999</v>
      </c>
      <c r="Y57" s="334">
        <v>52589.78</v>
      </c>
      <c r="Z57" s="335">
        <v>56317.47</v>
      </c>
      <c r="AA57" s="335">
        <v>52927.73</v>
      </c>
      <c r="AB57" s="336">
        <v>56712.480000000003</v>
      </c>
      <c r="AC57" s="31">
        <f t="shared" si="13"/>
        <v>7.27</v>
      </c>
      <c r="AD57" s="229">
        <v>9658.1200000000008</v>
      </c>
      <c r="AE57" s="230">
        <v>10175.59</v>
      </c>
      <c r="AF57" s="230">
        <v>9658.1200000000008</v>
      </c>
      <c r="AG57" s="231">
        <v>10175.59</v>
      </c>
      <c r="AH57" s="31">
        <f t="shared" si="14"/>
        <v>5.09</v>
      </c>
      <c r="AI57" s="385">
        <v>13619.39</v>
      </c>
      <c r="AJ57" s="230">
        <v>14804.04</v>
      </c>
      <c r="AK57" s="230">
        <v>13619.39</v>
      </c>
      <c r="AL57" s="231">
        <v>14804.04</v>
      </c>
      <c r="AM57" s="31">
        <f t="shared" si="15"/>
        <v>8</v>
      </c>
      <c r="AN57" s="405">
        <f t="shared" si="30"/>
        <v>0.29089999999999999</v>
      </c>
      <c r="AO57" s="405">
        <f t="shared" si="20"/>
        <v>0.31259999999999999</v>
      </c>
      <c r="AP57" s="405">
        <f t="shared" si="21"/>
        <v>0.29089999999999999</v>
      </c>
      <c r="AQ57" s="405">
        <f t="shared" si="22"/>
        <v>0.31259999999999999</v>
      </c>
      <c r="AR57" s="337">
        <v>23277.51</v>
      </c>
      <c r="AS57" s="338">
        <v>24979.63</v>
      </c>
      <c r="AT57" s="338">
        <v>23277.51</v>
      </c>
      <c r="AU57" s="339">
        <v>24979.63</v>
      </c>
      <c r="AV57" s="12">
        <v>15371.18</v>
      </c>
      <c r="AW57" s="13">
        <v>16191.27</v>
      </c>
      <c r="AX57" s="13">
        <v>15553.33</v>
      </c>
      <c r="AY57" s="228">
        <v>16400.87</v>
      </c>
      <c r="AZ57" s="31">
        <f t="shared" si="16"/>
        <v>6.28</v>
      </c>
      <c r="BA57" s="385">
        <v>7023.12</v>
      </c>
      <c r="BB57" s="230">
        <v>8004.29</v>
      </c>
      <c r="BC57" s="230">
        <v>7281.17</v>
      </c>
      <c r="BD57" s="231">
        <v>7854.58</v>
      </c>
      <c r="BE57" s="31">
        <f t="shared" si="17"/>
        <v>12.26</v>
      </c>
      <c r="BF57" s="405">
        <f t="shared" si="31"/>
        <v>0.54310000000000003</v>
      </c>
      <c r="BG57" s="405">
        <f t="shared" si="23"/>
        <v>0.50560000000000005</v>
      </c>
      <c r="BH57" s="405">
        <f t="shared" si="24"/>
        <v>0.53190000000000004</v>
      </c>
      <c r="BI57" s="405">
        <f t="shared" si="25"/>
        <v>0.52110000000000001</v>
      </c>
      <c r="BJ57" s="373">
        <v>22394.3</v>
      </c>
      <c r="BK57" s="374">
        <v>24195.56</v>
      </c>
      <c r="BL57" s="374">
        <v>22834.5</v>
      </c>
      <c r="BM57" s="375">
        <v>24255.45</v>
      </c>
      <c r="BN57" s="118">
        <v>0.99809999999999999</v>
      </c>
      <c r="BO57" s="119">
        <v>0.99809999999999999</v>
      </c>
      <c r="BP57" s="119">
        <v>0.99809999999999999</v>
      </c>
      <c r="BQ57" s="226">
        <v>0.99809999999999999</v>
      </c>
      <c r="BR57" s="92" t="s">
        <v>109</v>
      </c>
      <c r="BS57" s="415">
        <v>15311.18</v>
      </c>
      <c r="BT57" s="93" t="s">
        <v>108</v>
      </c>
      <c r="BU57" s="407">
        <v>2576.06</v>
      </c>
      <c r="BV57" s="94" t="s">
        <v>139</v>
      </c>
      <c r="BW57" s="420">
        <v>-389.71</v>
      </c>
      <c r="BX57" s="470"/>
      <c r="BY57" s="550"/>
      <c r="BZ57" s="550"/>
      <c r="CA57" s="550"/>
      <c r="CB57" s="550"/>
      <c r="CC57" s="550"/>
      <c r="CD57" s="386">
        <v>46.79</v>
      </c>
      <c r="CE57" s="93">
        <v>4</v>
      </c>
      <c r="CF57" s="381">
        <v>4</v>
      </c>
    </row>
    <row r="58" spans="1:84" ht="15.75" thickBot="1" x14ac:dyDescent="0.3">
      <c r="A58" s="537" t="s">
        <v>55</v>
      </c>
      <c r="B58" s="266" t="s">
        <v>56</v>
      </c>
      <c r="C58" s="267" t="s">
        <v>17</v>
      </c>
      <c r="D58" s="319" t="s">
        <v>69</v>
      </c>
      <c r="E58" s="468" t="s">
        <v>77</v>
      </c>
      <c r="F58" s="466" t="s">
        <v>75</v>
      </c>
      <c r="G58" s="554" t="s">
        <v>212</v>
      </c>
      <c r="H58" s="466" t="s">
        <v>209</v>
      </c>
      <c r="I58" s="320">
        <v>0.52600000000000002</v>
      </c>
      <c r="J58" s="321">
        <v>0.52600000000000002</v>
      </c>
      <c r="K58" s="209">
        <v>13101.63</v>
      </c>
      <c r="L58" s="210">
        <v>13280.29</v>
      </c>
      <c r="M58" s="210">
        <v>13026.79</v>
      </c>
      <c r="N58" s="211">
        <v>13296.19</v>
      </c>
      <c r="O58" s="31">
        <f t="shared" si="18"/>
        <v>2.0299999999999998</v>
      </c>
      <c r="P58" s="209">
        <v>4642.9399999999996</v>
      </c>
      <c r="Q58" s="210">
        <v>5079.9399999999996</v>
      </c>
      <c r="R58" s="210">
        <v>4687.26</v>
      </c>
      <c r="S58" s="211">
        <v>5112.3100000000004</v>
      </c>
      <c r="T58" s="31">
        <f t="shared" si="12"/>
        <v>9.18</v>
      </c>
      <c r="U58" s="405">
        <f t="shared" si="26"/>
        <v>0.64559999999999995</v>
      </c>
      <c r="V58" s="405">
        <f t="shared" si="27"/>
        <v>0.61750000000000005</v>
      </c>
      <c r="W58" s="405">
        <f t="shared" si="28"/>
        <v>0.64019999999999999</v>
      </c>
      <c r="X58" s="405">
        <f t="shared" si="29"/>
        <v>0.61550000000000005</v>
      </c>
      <c r="Y58" s="346">
        <v>17744.57</v>
      </c>
      <c r="Z58" s="347">
        <v>18360.23</v>
      </c>
      <c r="AA58" s="347">
        <v>17714.05</v>
      </c>
      <c r="AB58" s="348">
        <v>18408.5</v>
      </c>
      <c r="AC58" s="31">
        <f t="shared" si="13"/>
        <v>3.77</v>
      </c>
      <c r="AD58" s="209">
        <v>4451.22</v>
      </c>
      <c r="AE58" s="210">
        <v>4532.41</v>
      </c>
      <c r="AF58" s="210">
        <v>4451.22</v>
      </c>
      <c r="AG58" s="211">
        <v>4532.41</v>
      </c>
      <c r="AH58" s="31">
        <f t="shared" si="14"/>
        <v>1.79</v>
      </c>
      <c r="AI58" s="209">
        <v>6372.92</v>
      </c>
      <c r="AJ58" s="210">
        <v>6532.15</v>
      </c>
      <c r="AK58" s="210">
        <v>6372.92</v>
      </c>
      <c r="AL58" s="211">
        <v>6532.15</v>
      </c>
      <c r="AM58" s="31">
        <f t="shared" si="15"/>
        <v>2.44</v>
      </c>
      <c r="AN58" s="405">
        <f t="shared" si="30"/>
        <v>0.30149999999999999</v>
      </c>
      <c r="AO58" s="405">
        <f t="shared" si="20"/>
        <v>0.30609999999999998</v>
      </c>
      <c r="AP58" s="405">
        <f t="shared" si="21"/>
        <v>0.30149999999999999</v>
      </c>
      <c r="AQ58" s="405">
        <f t="shared" si="22"/>
        <v>0.30609999999999998</v>
      </c>
      <c r="AR58" s="349">
        <v>10824.14</v>
      </c>
      <c r="AS58" s="350">
        <v>11064.56</v>
      </c>
      <c r="AT58" s="350">
        <v>10824.14</v>
      </c>
      <c r="AU58" s="351">
        <v>11064.56</v>
      </c>
      <c r="AV58" s="209">
        <v>5525.75</v>
      </c>
      <c r="AW58" s="210">
        <v>5698.87</v>
      </c>
      <c r="AX58" s="210">
        <v>5498.41</v>
      </c>
      <c r="AY58" s="211">
        <v>5728.77</v>
      </c>
      <c r="AZ58" s="31">
        <f t="shared" si="16"/>
        <v>4.0199999999999996</v>
      </c>
      <c r="BA58" s="209">
        <v>4642.9399999999996</v>
      </c>
      <c r="BB58" s="210">
        <v>5079.9399999999996</v>
      </c>
      <c r="BC58" s="210">
        <v>4687.26</v>
      </c>
      <c r="BD58" s="211">
        <v>5112.3100000000004</v>
      </c>
      <c r="BE58" s="31">
        <f t="shared" si="17"/>
        <v>9.18</v>
      </c>
      <c r="BF58" s="405">
        <f t="shared" si="31"/>
        <v>0.1598</v>
      </c>
      <c r="BG58" s="405">
        <f t="shared" si="23"/>
        <v>0.1086</v>
      </c>
      <c r="BH58" s="405">
        <f t="shared" si="24"/>
        <v>0.14749999999999999</v>
      </c>
      <c r="BI58" s="405">
        <f t="shared" si="25"/>
        <v>0.1076</v>
      </c>
      <c r="BJ58" s="387">
        <v>10168.69</v>
      </c>
      <c r="BK58" s="388">
        <v>10778.81</v>
      </c>
      <c r="BL58" s="388">
        <v>10185.67</v>
      </c>
      <c r="BM58" s="389">
        <v>10841.08</v>
      </c>
      <c r="BN58" s="89">
        <v>0.93989999999999996</v>
      </c>
      <c r="BO58" s="90">
        <v>0.93989999999999996</v>
      </c>
      <c r="BP58" s="90">
        <v>0.93989999999999996</v>
      </c>
      <c r="BQ58" s="91">
        <v>0.93989999999999996</v>
      </c>
      <c r="BR58" s="68" t="s">
        <v>109</v>
      </c>
      <c r="BS58" s="415">
        <v>5279.68</v>
      </c>
      <c r="BT58" s="69" t="s">
        <v>108</v>
      </c>
      <c r="BU58" s="407">
        <v>1878.3</v>
      </c>
      <c r="BV58" s="70" t="s">
        <v>89</v>
      </c>
      <c r="BW58" s="420"/>
      <c r="BX58" s="468">
        <v>144.13999999999999</v>
      </c>
      <c r="BY58" s="548">
        <v>439.64</v>
      </c>
      <c r="BZ58" s="548">
        <v>0</v>
      </c>
      <c r="CA58" s="548">
        <v>33.64</v>
      </c>
      <c r="CB58" s="548">
        <v>53.46</v>
      </c>
      <c r="CC58" s="548">
        <v>0</v>
      </c>
      <c r="CD58" s="548">
        <v>48.05</v>
      </c>
      <c r="CE58" s="534">
        <v>3</v>
      </c>
      <c r="CF58" s="551">
        <v>3</v>
      </c>
    </row>
    <row r="59" spans="1:84" ht="15.75" thickBot="1" x14ac:dyDescent="0.3">
      <c r="A59" s="538"/>
      <c r="B59" s="283" t="s">
        <v>58</v>
      </c>
      <c r="C59" s="284" t="s">
        <v>49</v>
      </c>
      <c r="D59" s="319" t="s">
        <v>69</v>
      </c>
      <c r="E59" s="469"/>
      <c r="F59" s="467"/>
      <c r="G59" s="555"/>
      <c r="H59" s="467"/>
      <c r="I59" s="320">
        <v>0.52600000000000002</v>
      </c>
      <c r="J59" s="321">
        <v>0.52600000000000002</v>
      </c>
      <c r="K59" s="218">
        <v>12146.39</v>
      </c>
      <c r="L59" s="219">
        <v>12232.55</v>
      </c>
      <c r="M59" s="219">
        <v>12073.95</v>
      </c>
      <c r="N59" s="220">
        <v>12261.75</v>
      </c>
      <c r="O59" s="31">
        <f t="shared" si="18"/>
        <v>1.53</v>
      </c>
      <c r="P59" s="218">
        <v>4500.8</v>
      </c>
      <c r="Q59" s="219">
        <v>4963.03</v>
      </c>
      <c r="R59" s="219">
        <v>4672.1000000000004</v>
      </c>
      <c r="S59" s="220">
        <v>4992.74</v>
      </c>
      <c r="T59" s="31">
        <f t="shared" si="12"/>
        <v>9.85</v>
      </c>
      <c r="U59" s="405">
        <f t="shared" si="26"/>
        <v>0.62949999999999995</v>
      </c>
      <c r="V59" s="405">
        <f t="shared" si="27"/>
        <v>0.59430000000000005</v>
      </c>
      <c r="W59" s="405">
        <f t="shared" si="28"/>
        <v>0.61299999999999999</v>
      </c>
      <c r="X59" s="405">
        <f t="shared" si="29"/>
        <v>0.59279999999999999</v>
      </c>
      <c r="Y59" s="322">
        <v>16647.189999999999</v>
      </c>
      <c r="Z59" s="323">
        <v>17195.580000000002</v>
      </c>
      <c r="AA59" s="323">
        <v>16746.05</v>
      </c>
      <c r="AB59" s="324">
        <v>17254.490000000002</v>
      </c>
      <c r="AC59" s="31">
        <f t="shared" si="13"/>
        <v>3.52</v>
      </c>
      <c r="AD59" s="218">
        <v>4396.4399999999996</v>
      </c>
      <c r="AE59" s="219">
        <v>4452.26</v>
      </c>
      <c r="AF59" s="219">
        <v>4396.4399999999996</v>
      </c>
      <c r="AG59" s="220">
        <v>4452.26</v>
      </c>
      <c r="AH59" s="31">
        <f t="shared" si="14"/>
        <v>1.25</v>
      </c>
      <c r="AI59" s="218">
        <v>6372.92</v>
      </c>
      <c r="AJ59" s="219">
        <v>6532.15</v>
      </c>
      <c r="AK59" s="219">
        <v>6372.92</v>
      </c>
      <c r="AL59" s="220">
        <v>6532.15</v>
      </c>
      <c r="AM59" s="31">
        <f t="shared" si="15"/>
        <v>2.44</v>
      </c>
      <c r="AN59" s="405">
        <f t="shared" si="30"/>
        <v>0.31009999999999999</v>
      </c>
      <c r="AO59" s="405">
        <f t="shared" si="20"/>
        <v>0.31840000000000002</v>
      </c>
      <c r="AP59" s="405">
        <f t="shared" si="21"/>
        <v>0.31009999999999999</v>
      </c>
      <c r="AQ59" s="405">
        <f t="shared" si="22"/>
        <v>0.31840000000000002</v>
      </c>
      <c r="AR59" s="358">
        <v>10769.36</v>
      </c>
      <c r="AS59" s="359">
        <v>10984.41</v>
      </c>
      <c r="AT59" s="359">
        <v>10769.36</v>
      </c>
      <c r="AU59" s="360">
        <v>10984.41</v>
      </c>
      <c r="AV59" s="218">
        <v>5182.26</v>
      </c>
      <c r="AW59" s="219">
        <v>5271.96</v>
      </c>
      <c r="AX59" s="219">
        <v>5148.96</v>
      </c>
      <c r="AY59" s="220">
        <v>5299.78</v>
      </c>
      <c r="AZ59" s="31">
        <f t="shared" si="16"/>
        <v>2.85</v>
      </c>
      <c r="BA59" s="218">
        <v>4500.8</v>
      </c>
      <c r="BB59" s="219">
        <v>4963.03</v>
      </c>
      <c r="BC59" s="219">
        <v>4672.1000000000004</v>
      </c>
      <c r="BD59" s="220">
        <v>4992.74</v>
      </c>
      <c r="BE59" s="31">
        <f t="shared" si="17"/>
        <v>9.85</v>
      </c>
      <c r="BF59" s="405">
        <f t="shared" si="31"/>
        <v>0.13150000000000001</v>
      </c>
      <c r="BG59" s="405">
        <f t="shared" si="23"/>
        <v>5.8599999999999999E-2</v>
      </c>
      <c r="BH59" s="405">
        <f t="shared" si="24"/>
        <v>9.2600000000000002E-2</v>
      </c>
      <c r="BI59" s="405">
        <f t="shared" si="25"/>
        <v>5.79E-2</v>
      </c>
      <c r="BJ59" s="328">
        <v>9638.06</v>
      </c>
      <c r="BK59" s="329">
        <v>10234.99</v>
      </c>
      <c r="BL59" s="329">
        <v>9821.06</v>
      </c>
      <c r="BM59" s="330">
        <v>10292.52</v>
      </c>
      <c r="BN59" s="89">
        <v>0.93989999999999996</v>
      </c>
      <c r="BO59" s="90">
        <v>0.93989999999999996</v>
      </c>
      <c r="BP59" s="90">
        <v>0.93989999999999996</v>
      </c>
      <c r="BQ59" s="91">
        <v>0.93989999999999996</v>
      </c>
      <c r="BR59" s="68" t="s">
        <v>109</v>
      </c>
      <c r="BS59" s="415">
        <v>5279.68</v>
      </c>
      <c r="BT59" s="69" t="s">
        <v>108</v>
      </c>
      <c r="BU59" s="407">
        <v>1878.3</v>
      </c>
      <c r="BV59" s="70" t="s">
        <v>89</v>
      </c>
      <c r="BW59" s="420"/>
      <c r="BX59" s="469"/>
      <c r="BY59" s="549"/>
      <c r="BZ59" s="549"/>
      <c r="CA59" s="549"/>
      <c r="CB59" s="549"/>
      <c r="CC59" s="549"/>
      <c r="CD59" s="549"/>
      <c r="CE59" s="536"/>
      <c r="CF59" s="552"/>
    </row>
    <row r="60" spans="1:84" ht="15.75" thickBot="1" x14ac:dyDescent="0.3">
      <c r="A60" s="538"/>
      <c r="B60" s="294" t="s">
        <v>60</v>
      </c>
      <c r="C60" s="295" t="s">
        <v>42</v>
      </c>
      <c r="D60" s="319" t="s">
        <v>69</v>
      </c>
      <c r="E60" s="469"/>
      <c r="F60" s="467"/>
      <c r="G60" s="555"/>
      <c r="H60" s="467"/>
      <c r="I60" s="320">
        <v>0.55600000000000005</v>
      </c>
      <c r="J60" s="321">
        <v>0.55600000000000005</v>
      </c>
      <c r="K60" s="218">
        <v>14718.88</v>
      </c>
      <c r="L60" s="219">
        <v>14826.99</v>
      </c>
      <c r="M60" s="219">
        <v>14637.95</v>
      </c>
      <c r="N60" s="220">
        <v>14837.15</v>
      </c>
      <c r="O60" s="31">
        <f t="shared" si="18"/>
        <v>1.34</v>
      </c>
      <c r="P60" s="218">
        <v>4500.8</v>
      </c>
      <c r="Q60" s="219">
        <v>4963.03</v>
      </c>
      <c r="R60" s="219">
        <v>4672.1000000000004</v>
      </c>
      <c r="S60" s="220">
        <v>4992.74</v>
      </c>
      <c r="T60" s="31">
        <f t="shared" si="12"/>
        <v>9.85</v>
      </c>
      <c r="U60" s="405">
        <f t="shared" si="26"/>
        <v>0.69420000000000004</v>
      </c>
      <c r="V60" s="405">
        <f t="shared" si="27"/>
        <v>0.6653</v>
      </c>
      <c r="W60" s="405">
        <f t="shared" si="28"/>
        <v>0.68079999999999996</v>
      </c>
      <c r="X60" s="405">
        <f t="shared" si="29"/>
        <v>0.66349999999999998</v>
      </c>
      <c r="Y60" s="322">
        <v>19219.68</v>
      </c>
      <c r="Z60" s="323">
        <v>19790.02</v>
      </c>
      <c r="AA60" s="323">
        <v>19310.05</v>
      </c>
      <c r="AB60" s="324">
        <v>19829.89</v>
      </c>
      <c r="AC60" s="31">
        <f t="shared" si="13"/>
        <v>3.08</v>
      </c>
      <c r="AD60" s="218">
        <v>4993.82</v>
      </c>
      <c r="AE60" s="219">
        <v>5060.41</v>
      </c>
      <c r="AF60" s="219">
        <v>4993.82</v>
      </c>
      <c r="AG60" s="220">
        <v>5060.41</v>
      </c>
      <c r="AH60" s="31">
        <f t="shared" si="14"/>
        <v>1.32</v>
      </c>
      <c r="AI60" s="218">
        <v>6372.92</v>
      </c>
      <c r="AJ60" s="219">
        <v>6532.15</v>
      </c>
      <c r="AK60" s="219">
        <v>6372.92</v>
      </c>
      <c r="AL60" s="220">
        <v>6532.15</v>
      </c>
      <c r="AM60" s="31">
        <f t="shared" si="15"/>
        <v>2.44</v>
      </c>
      <c r="AN60" s="405">
        <f t="shared" si="30"/>
        <v>0.21640000000000001</v>
      </c>
      <c r="AO60" s="405">
        <f t="shared" si="20"/>
        <v>0.2253</v>
      </c>
      <c r="AP60" s="405">
        <f t="shared" si="21"/>
        <v>0.21640000000000001</v>
      </c>
      <c r="AQ60" s="405">
        <f t="shared" si="22"/>
        <v>0.2253</v>
      </c>
      <c r="AR60" s="325">
        <v>11366.74</v>
      </c>
      <c r="AS60" s="326">
        <v>11592.56</v>
      </c>
      <c r="AT60" s="326">
        <v>11366.74</v>
      </c>
      <c r="AU60" s="327">
        <v>11592.56</v>
      </c>
      <c r="AV60" s="218">
        <v>6276.55</v>
      </c>
      <c r="AW60" s="219">
        <v>6379.13</v>
      </c>
      <c r="AX60" s="219">
        <v>6243.13</v>
      </c>
      <c r="AY60" s="220">
        <v>6403.28</v>
      </c>
      <c r="AZ60" s="31">
        <f t="shared" si="16"/>
        <v>2.5</v>
      </c>
      <c r="BA60" s="218">
        <v>4500.8</v>
      </c>
      <c r="BB60" s="219">
        <v>4963.03</v>
      </c>
      <c r="BC60" s="219">
        <v>4672.1000000000004</v>
      </c>
      <c r="BD60" s="220">
        <v>4992.74</v>
      </c>
      <c r="BE60" s="31">
        <f t="shared" si="17"/>
        <v>9.85</v>
      </c>
      <c r="BF60" s="405">
        <f t="shared" si="31"/>
        <v>0.28289999999999998</v>
      </c>
      <c r="BG60" s="405">
        <f t="shared" si="23"/>
        <v>0.222</v>
      </c>
      <c r="BH60" s="405">
        <f t="shared" si="24"/>
        <v>0.25159999999999999</v>
      </c>
      <c r="BI60" s="405">
        <f t="shared" si="25"/>
        <v>0.2203</v>
      </c>
      <c r="BJ60" s="316">
        <v>10777.35</v>
      </c>
      <c r="BK60" s="317">
        <v>11342.16</v>
      </c>
      <c r="BL60" s="317">
        <v>10915.23</v>
      </c>
      <c r="BM60" s="318">
        <v>11396.02</v>
      </c>
      <c r="BN60" s="89">
        <v>0.93989999999999996</v>
      </c>
      <c r="BO60" s="90">
        <v>0.93989999999999996</v>
      </c>
      <c r="BP60" s="90">
        <v>0.93989999999999996</v>
      </c>
      <c r="BQ60" s="91">
        <v>0.93989999999999996</v>
      </c>
      <c r="BR60" s="68" t="s">
        <v>109</v>
      </c>
      <c r="BS60" s="415">
        <v>5279.68</v>
      </c>
      <c r="BT60" s="69" t="s">
        <v>108</v>
      </c>
      <c r="BU60" s="407">
        <v>1878.3</v>
      </c>
      <c r="BV60" s="70" t="s">
        <v>89</v>
      </c>
      <c r="BW60" s="420"/>
      <c r="BX60" s="469"/>
      <c r="BY60" s="549"/>
      <c r="BZ60" s="549"/>
      <c r="CA60" s="549"/>
      <c r="CB60" s="549"/>
      <c r="CC60" s="549"/>
      <c r="CD60" s="549"/>
      <c r="CE60" s="536"/>
      <c r="CF60" s="552"/>
    </row>
    <row r="61" spans="1:84" ht="15.75" thickBot="1" x14ac:dyDescent="0.3">
      <c r="A61" s="538"/>
      <c r="B61" s="296" t="s">
        <v>59</v>
      </c>
      <c r="C61" s="291" t="s">
        <v>42</v>
      </c>
      <c r="D61" s="319" t="s">
        <v>69</v>
      </c>
      <c r="E61" s="469"/>
      <c r="F61" s="467"/>
      <c r="G61" s="555"/>
      <c r="H61" s="467"/>
      <c r="I61" s="320">
        <v>0.55600000000000005</v>
      </c>
      <c r="J61" s="321">
        <v>0.55600000000000005</v>
      </c>
      <c r="K61" s="218">
        <v>13922.81</v>
      </c>
      <c r="L61" s="219">
        <v>14049.64</v>
      </c>
      <c r="M61" s="219">
        <v>13893.67</v>
      </c>
      <c r="N61" s="220">
        <v>14057.59</v>
      </c>
      <c r="O61" s="31">
        <f t="shared" si="18"/>
        <v>1.17</v>
      </c>
      <c r="P61" s="218">
        <v>4500.8</v>
      </c>
      <c r="Q61" s="219">
        <v>4963.03</v>
      </c>
      <c r="R61" s="219">
        <v>4672.1000000000004</v>
      </c>
      <c r="S61" s="220">
        <v>4992.74</v>
      </c>
      <c r="T61" s="31">
        <f t="shared" si="12"/>
        <v>9.85</v>
      </c>
      <c r="U61" s="405">
        <f t="shared" si="26"/>
        <v>0.67669999999999997</v>
      </c>
      <c r="V61" s="405">
        <f t="shared" si="27"/>
        <v>0.64680000000000004</v>
      </c>
      <c r="W61" s="405">
        <f t="shared" si="28"/>
        <v>0.66369999999999996</v>
      </c>
      <c r="X61" s="405">
        <f t="shared" si="29"/>
        <v>0.64480000000000004</v>
      </c>
      <c r="Y61" s="322">
        <v>18423.61</v>
      </c>
      <c r="Z61" s="323">
        <v>19012.669999999998</v>
      </c>
      <c r="AA61" s="323">
        <v>18565.77</v>
      </c>
      <c r="AB61" s="324">
        <v>19050.330000000002</v>
      </c>
      <c r="AC61" s="31">
        <f t="shared" si="13"/>
        <v>3.29</v>
      </c>
      <c r="AD61" s="218">
        <v>4939.2700000000004</v>
      </c>
      <c r="AE61" s="219">
        <v>5008.83</v>
      </c>
      <c r="AF61" s="219">
        <v>4939.2700000000004</v>
      </c>
      <c r="AG61" s="220">
        <v>5008.83</v>
      </c>
      <c r="AH61" s="31">
        <f t="shared" si="14"/>
        <v>1.39</v>
      </c>
      <c r="AI61" s="218">
        <v>6372.92</v>
      </c>
      <c r="AJ61" s="219">
        <v>6532.15</v>
      </c>
      <c r="AK61" s="219">
        <v>6372.92</v>
      </c>
      <c r="AL61" s="220">
        <v>6532.15</v>
      </c>
      <c r="AM61" s="31">
        <f t="shared" si="15"/>
        <v>2.44</v>
      </c>
      <c r="AN61" s="405">
        <f t="shared" si="30"/>
        <v>0.22500000000000001</v>
      </c>
      <c r="AO61" s="405">
        <f t="shared" si="20"/>
        <v>0.23319999999999999</v>
      </c>
      <c r="AP61" s="405">
        <f t="shared" si="21"/>
        <v>0.22500000000000001</v>
      </c>
      <c r="AQ61" s="405">
        <f t="shared" si="22"/>
        <v>0.23319999999999999</v>
      </c>
      <c r="AR61" s="358">
        <v>11312.19</v>
      </c>
      <c r="AS61" s="359">
        <v>11540.98</v>
      </c>
      <c r="AT61" s="359">
        <v>11312.19</v>
      </c>
      <c r="AU61" s="360">
        <v>11540.98</v>
      </c>
      <c r="AV61" s="218">
        <v>5899.26</v>
      </c>
      <c r="AW61" s="219">
        <v>6012.18</v>
      </c>
      <c r="AX61" s="219">
        <v>5893.87</v>
      </c>
      <c r="AY61" s="220">
        <v>6027.13</v>
      </c>
      <c r="AZ61" s="31">
        <f t="shared" si="16"/>
        <v>2.21</v>
      </c>
      <c r="BA61" s="218">
        <v>4500.8</v>
      </c>
      <c r="BB61" s="219">
        <v>4963.03</v>
      </c>
      <c r="BC61" s="219">
        <v>4672.1000000000004</v>
      </c>
      <c r="BD61" s="220">
        <v>4992.74</v>
      </c>
      <c r="BE61" s="31">
        <f t="shared" si="17"/>
        <v>9.85</v>
      </c>
      <c r="BF61" s="405">
        <f t="shared" si="31"/>
        <v>0.23710000000000001</v>
      </c>
      <c r="BG61" s="405">
        <f t="shared" si="23"/>
        <v>0.17449999999999999</v>
      </c>
      <c r="BH61" s="405">
        <f t="shared" si="24"/>
        <v>0.20730000000000001</v>
      </c>
      <c r="BI61" s="405">
        <f t="shared" si="25"/>
        <v>0.1716</v>
      </c>
      <c r="BJ61" s="328">
        <v>10400.06</v>
      </c>
      <c r="BK61" s="329">
        <v>10975.21</v>
      </c>
      <c r="BL61" s="329">
        <v>10565.97</v>
      </c>
      <c r="BM61" s="330">
        <v>11019.87</v>
      </c>
      <c r="BN61" s="89">
        <v>0.93989999999999996</v>
      </c>
      <c r="BO61" s="90">
        <v>0.93989999999999996</v>
      </c>
      <c r="BP61" s="90">
        <v>0.93989999999999996</v>
      </c>
      <c r="BQ61" s="91">
        <v>0.93989999999999996</v>
      </c>
      <c r="BR61" s="68" t="s">
        <v>109</v>
      </c>
      <c r="BS61" s="415">
        <v>5279.68</v>
      </c>
      <c r="BT61" s="69" t="s">
        <v>108</v>
      </c>
      <c r="BU61" s="407">
        <v>1878.3</v>
      </c>
      <c r="BV61" s="70" t="s">
        <v>89</v>
      </c>
      <c r="BW61" s="420"/>
      <c r="BX61" s="469"/>
      <c r="BY61" s="549"/>
      <c r="BZ61" s="549"/>
      <c r="CA61" s="549"/>
      <c r="CB61" s="549"/>
      <c r="CC61" s="549"/>
      <c r="CD61" s="549"/>
      <c r="CE61" s="536"/>
      <c r="CF61" s="552"/>
    </row>
    <row r="62" spans="1:84" ht="15.75" thickBot="1" x14ac:dyDescent="0.3">
      <c r="A62" s="539"/>
      <c r="B62" s="256" t="s">
        <v>57</v>
      </c>
      <c r="C62" s="257" t="s">
        <v>17</v>
      </c>
      <c r="D62" s="331" t="s">
        <v>69</v>
      </c>
      <c r="E62" s="470"/>
      <c r="F62" s="471"/>
      <c r="G62" s="556"/>
      <c r="H62" s="471"/>
      <c r="I62" s="332">
        <v>0.52600000000000002</v>
      </c>
      <c r="J62" s="333">
        <v>0.52600000000000002</v>
      </c>
      <c r="K62" s="12">
        <v>11588.04</v>
      </c>
      <c r="L62" s="13">
        <v>11702.24</v>
      </c>
      <c r="M62" s="13">
        <v>11523.08</v>
      </c>
      <c r="N62" s="228">
        <v>11699.64</v>
      </c>
      <c r="O62" s="31">
        <f t="shared" si="18"/>
        <v>1.53</v>
      </c>
      <c r="P62" s="229">
        <v>4642.9399999999996</v>
      </c>
      <c r="Q62" s="230">
        <v>5079.9399999999996</v>
      </c>
      <c r="R62" s="230">
        <v>4687.26</v>
      </c>
      <c r="S62" s="231">
        <v>5112.3100000000004</v>
      </c>
      <c r="T62" s="31">
        <f t="shared" si="12"/>
        <v>9.18</v>
      </c>
      <c r="U62" s="405">
        <f t="shared" si="26"/>
        <v>0.59930000000000005</v>
      </c>
      <c r="V62" s="405">
        <f t="shared" si="27"/>
        <v>0.56589999999999996</v>
      </c>
      <c r="W62" s="405">
        <f t="shared" si="28"/>
        <v>0.59319999999999995</v>
      </c>
      <c r="X62" s="405">
        <f t="shared" si="29"/>
        <v>0.56299999999999994</v>
      </c>
      <c r="Y62" s="334">
        <v>16230.98</v>
      </c>
      <c r="Z62" s="335">
        <v>16782.18</v>
      </c>
      <c r="AA62" s="335">
        <v>16210.34</v>
      </c>
      <c r="AB62" s="336">
        <v>16811.95</v>
      </c>
      <c r="AC62" s="31">
        <f t="shared" si="13"/>
        <v>3.58</v>
      </c>
      <c r="AD62" s="229">
        <v>3923.21</v>
      </c>
      <c r="AE62" s="230">
        <v>3989.81</v>
      </c>
      <c r="AF62" s="230">
        <v>3923.21</v>
      </c>
      <c r="AG62" s="231">
        <v>3989.81</v>
      </c>
      <c r="AH62" s="31">
        <f t="shared" si="14"/>
        <v>1.67</v>
      </c>
      <c r="AI62" s="229">
        <v>6372.92</v>
      </c>
      <c r="AJ62" s="230">
        <v>6532.15</v>
      </c>
      <c r="AK62" s="230">
        <v>6372.92</v>
      </c>
      <c r="AL62" s="231">
        <v>6532.15</v>
      </c>
      <c r="AM62" s="31">
        <f t="shared" si="15"/>
        <v>2.44</v>
      </c>
      <c r="AN62" s="405">
        <f t="shared" si="30"/>
        <v>0.38440000000000002</v>
      </c>
      <c r="AO62" s="405">
        <f t="shared" si="20"/>
        <v>0.38919999999999999</v>
      </c>
      <c r="AP62" s="405">
        <f t="shared" si="21"/>
        <v>0.38440000000000002</v>
      </c>
      <c r="AQ62" s="405">
        <f t="shared" si="22"/>
        <v>0.38919999999999999</v>
      </c>
      <c r="AR62" s="390">
        <v>10296.129999999999</v>
      </c>
      <c r="AS62" s="391">
        <v>10521.96</v>
      </c>
      <c r="AT62" s="391">
        <v>10296.129999999999</v>
      </c>
      <c r="AU62" s="392">
        <v>10521.96</v>
      </c>
      <c r="AV62" s="229">
        <v>4878.6099999999997</v>
      </c>
      <c r="AW62" s="230">
        <v>4987.2700000000004</v>
      </c>
      <c r="AX62" s="230">
        <v>4861.16</v>
      </c>
      <c r="AY62" s="231">
        <v>4998.67</v>
      </c>
      <c r="AZ62" s="31">
        <f t="shared" si="16"/>
        <v>2.75</v>
      </c>
      <c r="BA62" s="229">
        <v>4642.9399999999996</v>
      </c>
      <c r="BB62" s="230">
        <v>5079.9399999999996</v>
      </c>
      <c r="BC62" s="230">
        <v>4687.26</v>
      </c>
      <c r="BD62" s="231">
        <v>5112.3100000000004</v>
      </c>
      <c r="BE62" s="31">
        <f t="shared" si="17"/>
        <v>9.18</v>
      </c>
      <c r="BF62" s="405">
        <f t="shared" si="31"/>
        <v>4.8300000000000003E-2</v>
      </c>
      <c r="BG62" s="405">
        <f t="shared" si="23"/>
        <v>1.8200000000000001E-2</v>
      </c>
      <c r="BH62" s="405">
        <f t="shared" si="24"/>
        <v>3.5799999999999998E-2</v>
      </c>
      <c r="BI62" s="405">
        <f t="shared" si="25"/>
        <v>2.2200000000000001E-2</v>
      </c>
      <c r="BJ62" s="367">
        <v>9521.5499999999993</v>
      </c>
      <c r="BK62" s="341">
        <v>10067.209999999999</v>
      </c>
      <c r="BL62" s="341">
        <v>9548.42</v>
      </c>
      <c r="BM62" s="342">
        <v>10110.98</v>
      </c>
      <c r="BN62" s="118">
        <v>0.93989999999999996</v>
      </c>
      <c r="BO62" s="119">
        <v>0.93989999999999996</v>
      </c>
      <c r="BP62" s="119">
        <v>0.93989999999999996</v>
      </c>
      <c r="BQ62" s="226">
        <v>0.93989999999999996</v>
      </c>
      <c r="BR62" s="92" t="s">
        <v>109</v>
      </c>
      <c r="BS62" s="415">
        <v>5279.68</v>
      </c>
      <c r="BT62" s="93" t="s">
        <v>108</v>
      </c>
      <c r="BU62" s="407">
        <v>1878.3</v>
      </c>
      <c r="BV62" s="94" t="s">
        <v>89</v>
      </c>
      <c r="BW62" s="408"/>
      <c r="BX62" s="470"/>
      <c r="BY62" s="550"/>
      <c r="BZ62" s="550"/>
      <c r="CA62" s="550"/>
      <c r="CB62" s="550"/>
      <c r="CC62" s="550"/>
      <c r="CD62" s="550"/>
      <c r="CE62" s="535"/>
      <c r="CF62" s="553"/>
    </row>
    <row r="63" spans="1:84" ht="75.75" thickBot="1" x14ac:dyDescent="0.3">
      <c r="A63" s="537" t="s">
        <v>61</v>
      </c>
      <c r="B63" s="298" t="s">
        <v>62</v>
      </c>
      <c r="C63" s="255" t="s">
        <v>17</v>
      </c>
      <c r="D63" s="319" t="s">
        <v>69</v>
      </c>
      <c r="E63" s="468" t="s">
        <v>79</v>
      </c>
      <c r="F63" s="466" t="s">
        <v>71</v>
      </c>
      <c r="G63" s="554" t="s">
        <v>225</v>
      </c>
      <c r="H63" s="466" t="s">
        <v>209</v>
      </c>
      <c r="I63" s="320">
        <v>0.625</v>
      </c>
      <c r="J63" s="321">
        <v>0.52600000000000002</v>
      </c>
      <c r="K63" s="209">
        <v>9808.84</v>
      </c>
      <c r="L63" s="210">
        <v>9875.91</v>
      </c>
      <c r="M63" s="210">
        <v>9992.32</v>
      </c>
      <c r="N63" s="211">
        <v>10011.040000000001</v>
      </c>
      <c r="O63" s="31">
        <f t="shared" si="18"/>
        <v>2.02</v>
      </c>
      <c r="P63" s="209">
        <v>4933.6400000000003</v>
      </c>
      <c r="Q63" s="210">
        <v>6106.29</v>
      </c>
      <c r="R63" s="210">
        <v>5131.82</v>
      </c>
      <c r="S63" s="211">
        <v>5981.76</v>
      </c>
      <c r="T63" s="31">
        <f t="shared" si="12"/>
        <v>19.2</v>
      </c>
      <c r="U63" s="405">
        <f t="shared" si="26"/>
        <v>0.497</v>
      </c>
      <c r="V63" s="405">
        <f t="shared" si="27"/>
        <v>0.38169999999999998</v>
      </c>
      <c r="W63" s="405">
        <f t="shared" si="28"/>
        <v>0.4864</v>
      </c>
      <c r="X63" s="405">
        <f t="shared" si="29"/>
        <v>0.40250000000000002</v>
      </c>
      <c r="Y63" s="346">
        <v>14742.48</v>
      </c>
      <c r="Z63" s="347">
        <v>15982.2</v>
      </c>
      <c r="AA63" s="347">
        <v>15124.14</v>
      </c>
      <c r="AB63" s="348">
        <v>15992.8</v>
      </c>
      <c r="AC63" s="31">
        <f t="shared" si="13"/>
        <v>7.82</v>
      </c>
      <c r="AD63" s="209">
        <v>3610.31</v>
      </c>
      <c r="AE63" s="210">
        <v>3654.6</v>
      </c>
      <c r="AF63" s="210">
        <v>3610.31</v>
      </c>
      <c r="AG63" s="211">
        <v>3654.6</v>
      </c>
      <c r="AH63" s="31">
        <f t="shared" si="14"/>
        <v>1.21</v>
      </c>
      <c r="AI63" s="209">
        <v>5370.3</v>
      </c>
      <c r="AJ63" s="210">
        <v>5486.06</v>
      </c>
      <c r="AK63" s="210">
        <v>5370.3</v>
      </c>
      <c r="AL63" s="211">
        <v>5486.06</v>
      </c>
      <c r="AM63" s="31">
        <f t="shared" si="15"/>
        <v>2.11</v>
      </c>
      <c r="AN63" s="405">
        <f t="shared" si="30"/>
        <v>0.32769999999999999</v>
      </c>
      <c r="AO63" s="405">
        <f t="shared" si="20"/>
        <v>0.33379999999999999</v>
      </c>
      <c r="AP63" s="405">
        <f t="shared" si="21"/>
        <v>0.32769999999999999</v>
      </c>
      <c r="AQ63" s="405">
        <f t="shared" si="22"/>
        <v>0.33379999999999999</v>
      </c>
      <c r="AR63" s="393">
        <v>8980.61</v>
      </c>
      <c r="AS63" s="394">
        <v>9140.66</v>
      </c>
      <c r="AT63" s="394">
        <v>8980.61</v>
      </c>
      <c r="AU63" s="395">
        <v>9140.66</v>
      </c>
      <c r="AV63" s="209">
        <v>5063.42</v>
      </c>
      <c r="AW63" s="210">
        <v>5169.8900000000003</v>
      </c>
      <c r="AX63" s="210">
        <v>5147.7299999999996</v>
      </c>
      <c r="AY63" s="211">
        <v>5235.3</v>
      </c>
      <c r="AZ63" s="31">
        <f t="shared" si="16"/>
        <v>3.28</v>
      </c>
      <c r="BA63" s="209">
        <v>2773.3</v>
      </c>
      <c r="BB63" s="210">
        <v>3747.48</v>
      </c>
      <c r="BC63" s="210">
        <v>2839.31</v>
      </c>
      <c r="BD63" s="211">
        <v>3694.74</v>
      </c>
      <c r="BE63" s="31">
        <f t="shared" si="17"/>
        <v>26</v>
      </c>
      <c r="BF63" s="405">
        <f t="shared" si="31"/>
        <v>0.45229999999999998</v>
      </c>
      <c r="BG63" s="405">
        <f t="shared" si="23"/>
        <v>0.27510000000000001</v>
      </c>
      <c r="BH63" s="405">
        <f t="shared" si="24"/>
        <v>0.44840000000000002</v>
      </c>
      <c r="BI63" s="405">
        <f t="shared" si="25"/>
        <v>0.29430000000000001</v>
      </c>
      <c r="BJ63" s="328">
        <v>7836.72</v>
      </c>
      <c r="BK63" s="329">
        <v>8917.3700000000008</v>
      </c>
      <c r="BL63" s="329">
        <v>7987.04</v>
      </c>
      <c r="BM63" s="330">
        <v>8930.0400000000009</v>
      </c>
      <c r="BN63" s="89">
        <v>0.79730000000000001</v>
      </c>
      <c r="BO63" s="90">
        <v>0.79730000000000001</v>
      </c>
      <c r="BP63" s="90">
        <v>0.79730000000000001</v>
      </c>
      <c r="BQ63" s="91">
        <v>0.79730000000000001</v>
      </c>
      <c r="BR63" s="68" t="s">
        <v>89</v>
      </c>
      <c r="BS63" s="415"/>
      <c r="BT63" s="69" t="s">
        <v>108</v>
      </c>
      <c r="BU63" s="407">
        <v>1375.96</v>
      </c>
      <c r="BV63" s="70" t="s">
        <v>146</v>
      </c>
      <c r="BW63" s="420">
        <f>1482.62-643.02-931.74</f>
        <v>-92.1400000000001</v>
      </c>
      <c r="BX63" s="468">
        <v>100.07</v>
      </c>
      <c r="BY63" s="548">
        <v>358.36</v>
      </c>
      <c r="BZ63" s="548">
        <v>0</v>
      </c>
      <c r="CA63" s="548">
        <v>22.22</v>
      </c>
      <c r="CB63" s="548">
        <v>62.54</v>
      </c>
      <c r="CC63" s="548">
        <v>0</v>
      </c>
      <c r="CD63" s="548">
        <v>50.04</v>
      </c>
      <c r="CE63" s="534">
        <v>4</v>
      </c>
      <c r="CF63" s="551">
        <v>2</v>
      </c>
    </row>
    <row r="64" spans="1:84" ht="75.75" thickBot="1" x14ac:dyDescent="0.3">
      <c r="A64" s="538"/>
      <c r="B64" s="279" t="s">
        <v>64</v>
      </c>
      <c r="C64" s="280" t="s">
        <v>22</v>
      </c>
      <c r="D64" s="319" t="s">
        <v>69</v>
      </c>
      <c r="E64" s="469"/>
      <c r="F64" s="467"/>
      <c r="G64" s="555"/>
      <c r="H64" s="467"/>
      <c r="I64" s="320">
        <v>0.625</v>
      </c>
      <c r="J64" s="321">
        <v>0.52600000000000002</v>
      </c>
      <c r="K64" s="218">
        <v>10005.32</v>
      </c>
      <c r="L64" s="219">
        <v>10192.780000000001</v>
      </c>
      <c r="M64" s="219">
        <v>10188.81</v>
      </c>
      <c r="N64" s="220">
        <v>10246.77</v>
      </c>
      <c r="O64" s="31">
        <f t="shared" si="18"/>
        <v>2.36</v>
      </c>
      <c r="P64" s="218">
        <v>4983.8500000000004</v>
      </c>
      <c r="Q64" s="219">
        <v>6174.22</v>
      </c>
      <c r="R64" s="219">
        <v>5217.01</v>
      </c>
      <c r="S64" s="220">
        <v>6047.98</v>
      </c>
      <c r="T64" s="31">
        <f t="shared" si="12"/>
        <v>19.28</v>
      </c>
      <c r="U64" s="405">
        <f t="shared" si="26"/>
        <v>0.50190000000000001</v>
      </c>
      <c r="V64" s="405">
        <f t="shared" si="27"/>
        <v>0.39429999999999998</v>
      </c>
      <c r="W64" s="405">
        <f t="shared" si="28"/>
        <v>0.48799999999999999</v>
      </c>
      <c r="X64" s="405">
        <f t="shared" si="29"/>
        <v>0.4098</v>
      </c>
      <c r="Y64" s="322">
        <v>14989.17</v>
      </c>
      <c r="Z64" s="323">
        <v>16367</v>
      </c>
      <c r="AA64" s="323">
        <v>15405.82</v>
      </c>
      <c r="AB64" s="324">
        <v>16294.75</v>
      </c>
      <c r="AC64" s="31">
        <f t="shared" si="13"/>
        <v>8.42</v>
      </c>
      <c r="AD64" s="218">
        <v>3777.32</v>
      </c>
      <c r="AE64" s="219">
        <v>3854.69</v>
      </c>
      <c r="AF64" s="219">
        <v>3777.32</v>
      </c>
      <c r="AG64" s="220">
        <v>3854.69</v>
      </c>
      <c r="AH64" s="31">
        <f t="shared" si="14"/>
        <v>2.0099999999999998</v>
      </c>
      <c r="AI64" s="218">
        <v>5370.3</v>
      </c>
      <c r="AJ64" s="219">
        <v>5486.06</v>
      </c>
      <c r="AK64" s="219">
        <v>5370.3</v>
      </c>
      <c r="AL64" s="220">
        <v>5486.06</v>
      </c>
      <c r="AM64" s="31">
        <f t="shared" si="15"/>
        <v>2.11</v>
      </c>
      <c r="AN64" s="405">
        <f t="shared" si="30"/>
        <v>0.29659999999999997</v>
      </c>
      <c r="AO64" s="405">
        <f t="shared" si="20"/>
        <v>0.2974</v>
      </c>
      <c r="AP64" s="405">
        <f t="shared" si="21"/>
        <v>0.29659999999999997</v>
      </c>
      <c r="AQ64" s="405">
        <f t="shared" si="22"/>
        <v>0.2974</v>
      </c>
      <c r="AR64" s="325">
        <v>9147.6200000000008</v>
      </c>
      <c r="AS64" s="326">
        <v>9340.75</v>
      </c>
      <c r="AT64" s="326">
        <v>9147.6200000000008</v>
      </c>
      <c r="AU64" s="327">
        <v>9340.75</v>
      </c>
      <c r="AV64" s="218">
        <v>5230.92</v>
      </c>
      <c r="AW64" s="219">
        <v>5441.26</v>
      </c>
      <c r="AX64" s="219">
        <v>5315.22</v>
      </c>
      <c r="AY64" s="220">
        <v>5479.15</v>
      </c>
      <c r="AZ64" s="31">
        <f t="shared" si="16"/>
        <v>4.53</v>
      </c>
      <c r="BA64" s="218">
        <v>2558.37</v>
      </c>
      <c r="BB64" s="219">
        <v>3655.29</v>
      </c>
      <c r="BC64" s="219">
        <v>2644.08</v>
      </c>
      <c r="BD64" s="220">
        <v>3599.33</v>
      </c>
      <c r="BE64" s="31">
        <f t="shared" si="17"/>
        <v>30.01</v>
      </c>
      <c r="BF64" s="405">
        <f t="shared" si="31"/>
        <v>0.51090000000000002</v>
      </c>
      <c r="BG64" s="405">
        <f t="shared" si="23"/>
        <v>0.32819999999999999</v>
      </c>
      <c r="BH64" s="405">
        <f t="shared" si="24"/>
        <v>0.50249999999999995</v>
      </c>
      <c r="BI64" s="405">
        <f t="shared" si="25"/>
        <v>0.34310000000000002</v>
      </c>
      <c r="BJ64" s="316">
        <v>7789.29</v>
      </c>
      <c r="BK64" s="317">
        <v>9096.5499999999993</v>
      </c>
      <c r="BL64" s="317">
        <v>7959.3</v>
      </c>
      <c r="BM64" s="318">
        <v>9078.48</v>
      </c>
      <c r="BN64" s="89">
        <v>0.79730000000000001</v>
      </c>
      <c r="BO64" s="90">
        <v>0.79730000000000001</v>
      </c>
      <c r="BP64" s="90">
        <v>0.79730000000000001</v>
      </c>
      <c r="BQ64" s="91">
        <v>0.79730000000000001</v>
      </c>
      <c r="BR64" s="68" t="s">
        <v>89</v>
      </c>
      <c r="BS64" s="415"/>
      <c r="BT64" s="69" t="s">
        <v>108</v>
      </c>
      <c r="BU64" s="407">
        <v>1375.96</v>
      </c>
      <c r="BV64" s="70" t="s">
        <v>146</v>
      </c>
      <c r="BW64" s="420">
        <f>1482.62-643.02-931.74</f>
        <v>-92.1400000000001</v>
      </c>
      <c r="BX64" s="469"/>
      <c r="BY64" s="549"/>
      <c r="BZ64" s="549"/>
      <c r="CA64" s="549"/>
      <c r="CB64" s="549"/>
      <c r="CC64" s="549"/>
      <c r="CD64" s="549"/>
      <c r="CE64" s="536"/>
      <c r="CF64" s="552"/>
    </row>
    <row r="65" spans="1:84" ht="45.75" thickBot="1" x14ac:dyDescent="0.3">
      <c r="A65" s="538"/>
      <c r="B65" s="264" t="s">
        <v>63</v>
      </c>
      <c r="C65" s="260" t="s">
        <v>22</v>
      </c>
      <c r="D65" s="319" t="s">
        <v>69</v>
      </c>
      <c r="E65" s="469"/>
      <c r="F65" s="467"/>
      <c r="G65" s="555"/>
      <c r="H65" s="467"/>
      <c r="I65" s="320">
        <v>0.71399999999999997</v>
      </c>
      <c r="J65" s="321">
        <v>0.52600000000000002</v>
      </c>
      <c r="K65" s="218">
        <v>8739.91</v>
      </c>
      <c r="L65" s="219">
        <v>8807</v>
      </c>
      <c r="M65" s="219">
        <v>8830.2199999999993</v>
      </c>
      <c r="N65" s="220">
        <v>8848.93</v>
      </c>
      <c r="O65" s="31">
        <f t="shared" si="18"/>
        <v>1.23</v>
      </c>
      <c r="P65" s="218">
        <v>4983.8500000000004</v>
      </c>
      <c r="Q65" s="219">
        <v>6174.22</v>
      </c>
      <c r="R65" s="219">
        <v>5217.01</v>
      </c>
      <c r="S65" s="220">
        <v>6047.98</v>
      </c>
      <c r="T65" s="31">
        <f t="shared" si="12"/>
        <v>19.28</v>
      </c>
      <c r="U65" s="405">
        <f t="shared" si="26"/>
        <v>0.42980000000000002</v>
      </c>
      <c r="V65" s="405">
        <f t="shared" si="27"/>
        <v>0.2989</v>
      </c>
      <c r="W65" s="405">
        <f t="shared" si="28"/>
        <v>0.40920000000000001</v>
      </c>
      <c r="X65" s="405">
        <f t="shared" si="29"/>
        <v>0.3165</v>
      </c>
      <c r="Y65" s="322">
        <v>13723.76</v>
      </c>
      <c r="Z65" s="323">
        <v>14981.22</v>
      </c>
      <c r="AA65" s="323">
        <v>14074.23</v>
      </c>
      <c r="AB65" s="324">
        <v>14896.91</v>
      </c>
      <c r="AC65" s="31">
        <f t="shared" si="13"/>
        <v>8.39</v>
      </c>
      <c r="AD65" s="218">
        <v>3356.71</v>
      </c>
      <c r="AE65" s="219">
        <v>3405.8</v>
      </c>
      <c r="AF65" s="219">
        <v>3356.71</v>
      </c>
      <c r="AG65" s="220">
        <v>3405.8</v>
      </c>
      <c r="AH65" s="31">
        <f t="shared" si="14"/>
        <v>1.44</v>
      </c>
      <c r="AI65" s="218">
        <v>5370.3</v>
      </c>
      <c r="AJ65" s="219">
        <v>5486.06</v>
      </c>
      <c r="AK65" s="219">
        <v>5370.3</v>
      </c>
      <c r="AL65" s="220">
        <v>5486.06</v>
      </c>
      <c r="AM65" s="31">
        <f t="shared" si="15"/>
        <v>2.11</v>
      </c>
      <c r="AN65" s="405">
        <f t="shared" si="30"/>
        <v>0.37490000000000001</v>
      </c>
      <c r="AO65" s="405">
        <f t="shared" si="20"/>
        <v>0.37919999999999998</v>
      </c>
      <c r="AP65" s="405">
        <f t="shared" si="21"/>
        <v>0.37490000000000001</v>
      </c>
      <c r="AQ65" s="405">
        <f t="shared" si="22"/>
        <v>0.37919999999999998</v>
      </c>
      <c r="AR65" s="358">
        <v>8727.01</v>
      </c>
      <c r="AS65" s="359">
        <v>8891.86</v>
      </c>
      <c r="AT65" s="359">
        <v>8727.01</v>
      </c>
      <c r="AU65" s="360">
        <v>8891.86</v>
      </c>
      <c r="AV65" s="218">
        <v>4451.9799999999996</v>
      </c>
      <c r="AW65" s="219">
        <v>4558.43</v>
      </c>
      <c r="AX65" s="219">
        <v>4496.71</v>
      </c>
      <c r="AY65" s="220">
        <v>4584.2700000000004</v>
      </c>
      <c r="AZ65" s="31">
        <f t="shared" si="16"/>
        <v>2.89</v>
      </c>
      <c r="BA65" s="218">
        <v>2772.22</v>
      </c>
      <c r="BB65" s="219">
        <v>3884.31</v>
      </c>
      <c r="BC65" s="219">
        <v>2884.42</v>
      </c>
      <c r="BD65" s="220">
        <v>3818.53</v>
      </c>
      <c r="BE65" s="31">
        <f t="shared" si="17"/>
        <v>28.63</v>
      </c>
      <c r="BF65" s="405">
        <f t="shared" si="31"/>
        <v>0.37730000000000002</v>
      </c>
      <c r="BG65" s="405">
        <f t="shared" si="23"/>
        <v>0.1479</v>
      </c>
      <c r="BH65" s="405">
        <f t="shared" si="24"/>
        <v>0.35849999999999999</v>
      </c>
      <c r="BI65" s="405">
        <f t="shared" si="25"/>
        <v>0.16700000000000001</v>
      </c>
      <c r="BJ65" s="328">
        <v>7224.2</v>
      </c>
      <c r="BK65" s="329">
        <v>8442.74</v>
      </c>
      <c r="BL65" s="329">
        <v>7381.13</v>
      </c>
      <c r="BM65" s="330">
        <v>8402.7999999999993</v>
      </c>
      <c r="BN65" s="89">
        <v>0.79730000000000001</v>
      </c>
      <c r="BO65" s="90">
        <v>0.79730000000000001</v>
      </c>
      <c r="BP65" s="90">
        <v>0.79730000000000001</v>
      </c>
      <c r="BQ65" s="91">
        <v>0.79730000000000001</v>
      </c>
      <c r="BR65" s="68" t="s">
        <v>89</v>
      </c>
      <c r="BS65" s="415"/>
      <c r="BT65" s="69" t="s">
        <v>108</v>
      </c>
      <c r="BU65" s="407">
        <v>1375.96</v>
      </c>
      <c r="BV65" s="429" t="s">
        <v>257</v>
      </c>
      <c r="BW65" s="420">
        <f>-643.02-931.74</f>
        <v>-1574.76</v>
      </c>
      <c r="BX65" s="469"/>
      <c r="BY65" s="549"/>
      <c r="BZ65" s="549"/>
      <c r="CA65" s="549"/>
      <c r="CB65" s="549"/>
      <c r="CC65" s="549"/>
      <c r="CD65" s="549"/>
      <c r="CE65" s="536"/>
      <c r="CF65" s="552"/>
    </row>
    <row r="66" spans="1:84" ht="75.75" thickBot="1" x14ac:dyDescent="0.3">
      <c r="A66" s="539"/>
      <c r="B66" s="298" t="s">
        <v>61</v>
      </c>
      <c r="C66" s="255" t="s">
        <v>17</v>
      </c>
      <c r="D66" s="331" t="s">
        <v>69</v>
      </c>
      <c r="E66" s="470"/>
      <c r="F66" s="471"/>
      <c r="G66" s="556"/>
      <c r="H66" s="471"/>
      <c r="I66" s="332">
        <v>0.625</v>
      </c>
      <c r="J66" s="333">
        <v>0.52600000000000002</v>
      </c>
      <c r="K66" s="229">
        <v>9414.8700000000008</v>
      </c>
      <c r="L66" s="230">
        <v>9528.17</v>
      </c>
      <c r="M66" s="230">
        <v>9505.16</v>
      </c>
      <c r="N66" s="231">
        <v>9663.2800000000007</v>
      </c>
      <c r="O66" s="31">
        <f t="shared" si="18"/>
        <v>2.57</v>
      </c>
      <c r="P66" s="229">
        <v>4983.8500000000004</v>
      </c>
      <c r="Q66" s="230">
        <v>6174.22</v>
      </c>
      <c r="R66" s="230">
        <v>5217.01</v>
      </c>
      <c r="S66" s="231">
        <v>6047.98</v>
      </c>
      <c r="T66" s="31">
        <f t="shared" si="12"/>
        <v>19.28</v>
      </c>
      <c r="U66" s="405">
        <f t="shared" si="26"/>
        <v>0.47060000000000002</v>
      </c>
      <c r="V66" s="405">
        <f t="shared" si="27"/>
        <v>0.35199999999999998</v>
      </c>
      <c r="W66" s="405">
        <f t="shared" si="28"/>
        <v>0.4511</v>
      </c>
      <c r="X66" s="405">
        <f t="shared" si="29"/>
        <v>0.37409999999999999</v>
      </c>
      <c r="Y66" s="334">
        <v>14398.72</v>
      </c>
      <c r="Z66" s="335">
        <v>15702.39</v>
      </c>
      <c r="AA66" s="335">
        <v>14722.17</v>
      </c>
      <c r="AB66" s="336">
        <v>15711.26</v>
      </c>
      <c r="AC66" s="31">
        <f t="shared" si="13"/>
        <v>8.35</v>
      </c>
      <c r="AD66" s="229">
        <v>3493.11</v>
      </c>
      <c r="AE66" s="230">
        <v>3548.02</v>
      </c>
      <c r="AF66" s="230">
        <v>3493.11</v>
      </c>
      <c r="AG66" s="231">
        <v>3548.02</v>
      </c>
      <c r="AH66" s="31">
        <f t="shared" si="14"/>
        <v>1.55</v>
      </c>
      <c r="AI66" s="229">
        <v>5370.3</v>
      </c>
      <c r="AJ66" s="230">
        <v>5486.06</v>
      </c>
      <c r="AK66" s="230">
        <v>5370.3</v>
      </c>
      <c r="AL66" s="231">
        <v>5486.06</v>
      </c>
      <c r="AM66" s="31">
        <f t="shared" si="15"/>
        <v>2.11</v>
      </c>
      <c r="AN66" s="405">
        <f t="shared" si="30"/>
        <v>0.34960000000000002</v>
      </c>
      <c r="AO66" s="405">
        <f t="shared" si="20"/>
        <v>0.3533</v>
      </c>
      <c r="AP66" s="405">
        <f t="shared" si="21"/>
        <v>0.34960000000000002</v>
      </c>
      <c r="AQ66" s="405">
        <f t="shared" si="22"/>
        <v>0.3533</v>
      </c>
      <c r="AR66" s="390">
        <v>8863.41</v>
      </c>
      <c r="AS66" s="391">
        <v>9034.08</v>
      </c>
      <c r="AT66" s="391">
        <v>8863.41</v>
      </c>
      <c r="AU66" s="392">
        <v>9034.08</v>
      </c>
      <c r="AV66" s="12">
        <v>4882.7299999999996</v>
      </c>
      <c r="AW66" s="13">
        <v>5054.79</v>
      </c>
      <c r="AX66" s="13">
        <v>4927.45</v>
      </c>
      <c r="AY66" s="228">
        <v>5120.2</v>
      </c>
      <c r="AZ66" s="31">
        <f t="shared" si="16"/>
        <v>4.6399999999999997</v>
      </c>
      <c r="BA66" s="229">
        <v>2558.37</v>
      </c>
      <c r="BB66" s="230">
        <v>3655.29</v>
      </c>
      <c r="BC66" s="230">
        <v>2644.08</v>
      </c>
      <c r="BD66" s="231">
        <v>3599.33</v>
      </c>
      <c r="BE66" s="31">
        <f t="shared" si="17"/>
        <v>30.01</v>
      </c>
      <c r="BF66" s="405">
        <f t="shared" si="31"/>
        <v>0.47599999999999998</v>
      </c>
      <c r="BG66" s="405">
        <f t="shared" si="23"/>
        <v>0.27689999999999998</v>
      </c>
      <c r="BH66" s="405">
        <f t="shared" si="24"/>
        <v>0.46339999999999998</v>
      </c>
      <c r="BI66" s="405">
        <f t="shared" si="25"/>
        <v>0.29699999999999999</v>
      </c>
      <c r="BJ66" s="367">
        <v>7441.1</v>
      </c>
      <c r="BK66" s="341">
        <v>8710.08</v>
      </c>
      <c r="BL66" s="341">
        <v>7571.53</v>
      </c>
      <c r="BM66" s="342">
        <v>8719.5300000000007</v>
      </c>
      <c r="BN66" s="118">
        <v>0.79730000000000001</v>
      </c>
      <c r="BO66" s="119">
        <v>0.79730000000000001</v>
      </c>
      <c r="BP66" s="119">
        <v>0.79730000000000001</v>
      </c>
      <c r="BQ66" s="226">
        <v>0.79730000000000001</v>
      </c>
      <c r="BR66" s="92" t="s">
        <v>89</v>
      </c>
      <c r="BS66" s="416"/>
      <c r="BT66" s="93" t="s">
        <v>108</v>
      </c>
      <c r="BU66" s="407">
        <v>1375.96</v>
      </c>
      <c r="BV66" s="94" t="s">
        <v>146</v>
      </c>
      <c r="BW66" s="420">
        <f>1482.62-643.02-931.74</f>
        <v>-92.1400000000001</v>
      </c>
      <c r="BX66" s="470"/>
      <c r="BY66" s="550"/>
      <c r="BZ66" s="550"/>
      <c r="CA66" s="550"/>
      <c r="CB66" s="550"/>
      <c r="CC66" s="550"/>
      <c r="CD66" s="550"/>
      <c r="CE66" s="535"/>
      <c r="CF66" s="553"/>
    </row>
    <row r="67" spans="1:84" ht="30.75" customHeight="1" thickBot="1" x14ac:dyDescent="0.3">
      <c r="A67" s="537" t="s">
        <v>65</v>
      </c>
      <c r="B67" s="604" t="s">
        <v>66</v>
      </c>
      <c r="C67" s="606" t="s">
        <v>22</v>
      </c>
      <c r="D67" s="319" t="s">
        <v>72</v>
      </c>
      <c r="E67" s="468" t="s">
        <v>77</v>
      </c>
      <c r="F67" s="466" t="s">
        <v>80</v>
      </c>
      <c r="G67" s="554" t="s">
        <v>224</v>
      </c>
      <c r="H67" s="466" t="s">
        <v>209</v>
      </c>
      <c r="I67" s="320">
        <v>0.52600000000000002</v>
      </c>
      <c r="J67" s="321">
        <v>0.52600000000000002</v>
      </c>
      <c r="K67" s="209">
        <v>13400.52</v>
      </c>
      <c r="L67" s="210">
        <v>12881.45</v>
      </c>
      <c r="M67" s="210">
        <v>13270.34</v>
      </c>
      <c r="N67" s="211">
        <v>12879.26</v>
      </c>
      <c r="O67" s="31">
        <f t="shared" si="18"/>
        <v>3.89</v>
      </c>
      <c r="P67" s="209">
        <v>3767.26</v>
      </c>
      <c r="Q67" s="210">
        <v>2558</v>
      </c>
      <c r="R67" s="210">
        <v>3998.27</v>
      </c>
      <c r="S67" s="211">
        <v>3069.39</v>
      </c>
      <c r="T67" s="31">
        <f t="shared" si="12"/>
        <v>36.020000000000003</v>
      </c>
      <c r="U67" s="405">
        <f t="shared" si="26"/>
        <v>0.71889999999999998</v>
      </c>
      <c r="V67" s="405">
        <f t="shared" si="27"/>
        <v>0.8014</v>
      </c>
      <c r="W67" s="405">
        <f t="shared" si="28"/>
        <v>0.69869999999999999</v>
      </c>
      <c r="X67" s="405">
        <f t="shared" si="29"/>
        <v>0.76170000000000004</v>
      </c>
      <c r="Y67" s="346">
        <v>17167.78</v>
      </c>
      <c r="Z67" s="347">
        <v>15439.45</v>
      </c>
      <c r="AA67" s="347">
        <v>17268.61</v>
      </c>
      <c r="AB67" s="348">
        <v>15948.65</v>
      </c>
      <c r="AC67" s="31">
        <f t="shared" si="13"/>
        <v>10.59</v>
      </c>
      <c r="AD67" s="209">
        <v>4294.67</v>
      </c>
      <c r="AE67" s="210">
        <v>4172.4799999999996</v>
      </c>
      <c r="AF67" s="210">
        <v>4294.67</v>
      </c>
      <c r="AG67" s="211">
        <v>4172.4799999999996</v>
      </c>
      <c r="AH67" s="31">
        <f t="shared" si="14"/>
        <v>2.85</v>
      </c>
      <c r="AI67" s="209">
        <v>7883.03</v>
      </c>
      <c r="AJ67" s="210">
        <v>7533.77</v>
      </c>
      <c r="AK67" s="210">
        <v>7883.03</v>
      </c>
      <c r="AL67" s="211">
        <v>7533.77</v>
      </c>
      <c r="AM67" s="31">
        <f t="shared" si="15"/>
        <v>4.43</v>
      </c>
      <c r="AN67" s="405">
        <f t="shared" si="30"/>
        <v>0.45519999999999999</v>
      </c>
      <c r="AO67" s="405">
        <f t="shared" si="20"/>
        <v>0.44619999999999999</v>
      </c>
      <c r="AP67" s="405">
        <f t="shared" si="21"/>
        <v>0.45519999999999999</v>
      </c>
      <c r="AQ67" s="405">
        <f t="shared" si="22"/>
        <v>0.44619999999999999</v>
      </c>
      <c r="AR67" s="393">
        <v>12177.7</v>
      </c>
      <c r="AS67" s="394">
        <v>11706.25</v>
      </c>
      <c r="AT67" s="394">
        <v>12177.7</v>
      </c>
      <c r="AU67" s="395">
        <v>11706.25</v>
      </c>
      <c r="AV67" s="209">
        <v>7441.35</v>
      </c>
      <c r="AW67" s="210">
        <v>6833.21</v>
      </c>
      <c r="AX67" s="210">
        <v>7942.09</v>
      </c>
      <c r="AY67" s="211">
        <v>7146.48</v>
      </c>
      <c r="AZ67" s="31">
        <f t="shared" si="16"/>
        <v>13.96</v>
      </c>
      <c r="BA67" s="209">
        <v>3767.26</v>
      </c>
      <c r="BB67" s="210">
        <v>2558</v>
      </c>
      <c r="BC67" s="210">
        <v>3998.27</v>
      </c>
      <c r="BD67" s="211">
        <v>3069.39</v>
      </c>
      <c r="BE67" s="31">
        <f t="shared" si="17"/>
        <v>36.020000000000003</v>
      </c>
      <c r="BF67" s="405">
        <f t="shared" si="31"/>
        <v>0.49370000000000003</v>
      </c>
      <c r="BG67" s="405">
        <f t="shared" si="23"/>
        <v>0.62570000000000003</v>
      </c>
      <c r="BH67" s="405">
        <f t="shared" si="24"/>
        <v>0.49659999999999999</v>
      </c>
      <c r="BI67" s="405">
        <f t="shared" si="25"/>
        <v>0.57050000000000001</v>
      </c>
      <c r="BJ67" s="328">
        <v>11208.61</v>
      </c>
      <c r="BK67" s="329">
        <v>9391.2099999999991</v>
      </c>
      <c r="BL67" s="329">
        <v>11940.36</v>
      </c>
      <c r="BM67" s="330">
        <v>10215.870000000001</v>
      </c>
      <c r="BN67" s="89">
        <v>0.95009999999999994</v>
      </c>
      <c r="BO67" s="90">
        <v>0.95009999999999994</v>
      </c>
      <c r="BP67" s="90">
        <v>2.8826999999999998</v>
      </c>
      <c r="BQ67" s="91">
        <v>0.95009999999999994</v>
      </c>
      <c r="BR67" s="68" t="s">
        <v>148</v>
      </c>
      <c r="BS67" s="415">
        <v>12461.68</v>
      </c>
      <c r="BT67" s="69" t="s">
        <v>89</v>
      </c>
      <c r="BU67" s="407"/>
      <c r="BV67" s="70" t="s">
        <v>89</v>
      </c>
      <c r="BW67" s="420"/>
      <c r="BX67" s="468">
        <v>112.75</v>
      </c>
      <c r="BY67" s="548">
        <v>556.39</v>
      </c>
      <c r="BZ67" s="548">
        <v>0</v>
      </c>
      <c r="CA67" s="548">
        <v>21.98</v>
      </c>
      <c r="CB67" s="548">
        <v>39.54</v>
      </c>
      <c r="CC67" s="548">
        <v>0</v>
      </c>
      <c r="CD67" s="356">
        <v>56.37</v>
      </c>
      <c r="CE67" s="46">
        <v>3</v>
      </c>
      <c r="CF67" s="384">
        <v>2</v>
      </c>
    </row>
    <row r="68" spans="1:84" ht="30.75" thickBot="1" x14ac:dyDescent="0.3">
      <c r="A68" s="538"/>
      <c r="B68" s="605"/>
      <c r="C68" s="607"/>
      <c r="D68" s="319" t="s">
        <v>73</v>
      </c>
      <c r="E68" s="469"/>
      <c r="F68" s="467"/>
      <c r="G68" s="555"/>
      <c r="H68" s="467"/>
      <c r="I68" s="320">
        <v>0.52600000000000002</v>
      </c>
      <c r="J68" s="321">
        <v>0.52600000000000002</v>
      </c>
      <c r="K68" s="218">
        <v>13270.34</v>
      </c>
      <c r="L68" s="219">
        <v>12879.26</v>
      </c>
      <c r="M68" s="219">
        <v>13400.52</v>
      </c>
      <c r="N68" s="220">
        <v>12881.45</v>
      </c>
      <c r="O68" s="31">
        <f t="shared" si="18"/>
        <v>3.89</v>
      </c>
      <c r="P68" s="218">
        <v>3998.29</v>
      </c>
      <c r="Q68" s="219">
        <v>3069.37</v>
      </c>
      <c r="R68" s="219">
        <v>3767.23</v>
      </c>
      <c r="S68" s="220">
        <v>2558.02</v>
      </c>
      <c r="T68" s="31">
        <f t="shared" si="12"/>
        <v>36.020000000000003</v>
      </c>
      <c r="U68" s="405">
        <f t="shared" si="26"/>
        <v>0.69869999999999999</v>
      </c>
      <c r="V68" s="405">
        <f t="shared" si="27"/>
        <v>0.76170000000000004</v>
      </c>
      <c r="W68" s="405">
        <f t="shared" si="28"/>
        <v>0.71889999999999998</v>
      </c>
      <c r="X68" s="405">
        <f t="shared" si="29"/>
        <v>0.8014</v>
      </c>
      <c r="Y68" s="322">
        <v>17268.63</v>
      </c>
      <c r="Z68" s="323">
        <v>15948.63</v>
      </c>
      <c r="AA68" s="323">
        <v>17167.75</v>
      </c>
      <c r="AB68" s="324">
        <v>15439.47</v>
      </c>
      <c r="AC68" s="31">
        <f t="shared" si="13"/>
        <v>10.59</v>
      </c>
      <c r="AD68" s="218">
        <v>4294.67</v>
      </c>
      <c r="AE68" s="219">
        <v>4172.4799999999996</v>
      </c>
      <c r="AF68" s="219">
        <v>4294.67</v>
      </c>
      <c r="AG68" s="220">
        <v>4172.4799999999996</v>
      </c>
      <c r="AH68" s="31">
        <f t="shared" si="14"/>
        <v>2.85</v>
      </c>
      <c r="AI68" s="218">
        <v>7883.03</v>
      </c>
      <c r="AJ68" s="219">
        <v>7533.77</v>
      </c>
      <c r="AK68" s="219">
        <v>7883.03</v>
      </c>
      <c r="AL68" s="220">
        <v>7533.77</v>
      </c>
      <c r="AM68" s="31">
        <f t="shared" si="15"/>
        <v>4.43</v>
      </c>
      <c r="AN68" s="405">
        <f t="shared" si="30"/>
        <v>0.45519999999999999</v>
      </c>
      <c r="AO68" s="405">
        <f t="shared" si="20"/>
        <v>0.44619999999999999</v>
      </c>
      <c r="AP68" s="405">
        <f t="shared" si="21"/>
        <v>0.45519999999999999</v>
      </c>
      <c r="AQ68" s="405">
        <f t="shared" si="22"/>
        <v>0.44619999999999999</v>
      </c>
      <c r="AR68" s="325">
        <v>12177.7</v>
      </c>
      <c r="AS68" s="326">
        <v>11706.25</v>
      </c>
      <c r="AT68" s="326">
        <v>12177.7</v>
      </c>
      <c r="AU68" s="327">
        <v>11706.25</v>
      </c>
      <c r="AV68" s="218">
        <v>7632.06</v>
      </c>
      <c r="AW68" s="219">
        <v>7080.59</v>
      </c>
      <c r="AX68" s="219">
        <v>8321.85</v>
      </c>
      <c r="AY68" s="220">
        <v>7362.6</v>
      </c>
      <c r="AZ68" s="31">
        <f t="shared" si="16"/>
        <v>14.92</v>
      </c>
      <c r="BA68" s="218">
        <v>3998.29</v>
      </c>
      <c r="BB68" s="219">
        <v>3069.37</v>
      </c>
      <c r="BC68" s="219">
        <v>3767.23</v>
      </c>
      <c r="BD68" s="220">
        <v>2558.02</v>
      </c>
      <c r="BE68" s="31">
        <f t="shared" si="17"/>
        <v>36.020000000000003</v>
      </c>
      <c r="BF68" s="405">
        <f t="shared" si="31"/>
        <v>0.47610000000000002</v>
      </c>
      <c r="BG68" s="405">
        <f t="shared" si="23"/>
        <v>0.5665</v>
      </c>
      <c r="BH68" s="405">
        <f t="shared" si="24"/>
        <v>0.54730000000000001</v>
      </c>
      <c r="BI68" s="405">
        <f t="shared" si="25"/>
        <v>0.65259999999999996</v>
      </c>
      <c r="BJ68" s="316">
        <v>11630.35</v>
      </c>
      <c r="BK68" s="317">
        <v>10149.959999999999</v>
      </c>
      <c r="BL68" s="317">
        <v>12089.08</v>
      </c>
      <c r="BM68" s="318">
        <v>9920.6200000000008</v>
      </c>
      <c r="BN68" s="89">
        <v>0.95009999999999994</v>
      </c>
      <c r="BO68" s="90">
        <v>0.95009999999999994</v>
      </c>
      <c r="BP68" s="90">
        <v>2.8826999999999998</v>
      </c>
      <c r="BQ68" s="91">
        <v>0.95009999999999994</v>
      </c>
      <c r="BR68" s="401" t="s">
        <v>148</v>
      </c>
      <c r="BS68" s="415">
        <v>11903.13</v>
      </c>
      <c r="BT68" s="69" t="s">
        <v>89</v>
      </c>
      <c r="BU68" s="407"/>
      <c r="BV68" s="70" t="s">
        <v>89</v>
      </c>
      <c r="BW68" s="420"/>
      <c r="BX68" s="469"/>
      <c r="BY68" s="549"/>
      <c r="BZ68" s="549"/>
      <c r="CA68" s="549"/>
      <c r="CB68" s="549"/>
      <c r="CC68" s="549"/>
      <c r="CD68" s="355">
        <v>56.37</v>
      </c>
      <c r="CE68" s="69">
        <v>3</v>
      </c>
      <c r="CF68" s="384">
        <v>2</v>
      </c>
    </row>
    <row r="69" spans="1:84" ht="30.75" customHeight="1" thickBot="1" x14ac:dyDescent="0.3">
      <c r="A69" s="538"/>
      <c r="B69" s="608" t="s">
        <v>67</v>
      </c>
      <c r="C69" s="609" t="s">
        <v>22</v>
      </c>
      <c r="D69" s="319" t="s">
        <v>72</v>
      </c>
      <c r="E69" s="469"/>
      <c r="F69" s="467"/>
      <c r="G69" s="555"/>
      <c r="H69" s="467"/>
      <c r="I69" s="320">
        <v>0.52600000000000002</v>
      </c>
      <c r="J69" s="321">
        <v>0.52600000000000002</v>
      </c>
      <c r="K69" s="218">
        <v>12563.83</v>
      </c>
      <c r="L69" s="219">
        <v>11976.42</v>
      </c>
      <c r="M69" s="219">
        <v>12457.46</v>
      </c>
      <c r="N69" s="220">
        <v>11983.29</v>
      </c>
      <c r="O69" s="31">
        <f t="shared" si="18"/>
        <v>4.68</v>
      </c>
      <c r="P69" s="218">
        <v>3767.26</v>
      </c>
      <c r="Q69" s="219">
        <v>2558</v>
      </c>
      <c r="R69" s="219">
        <v>3998.27</v>
      </c>
      <c r="S69" s="220">
        <v>3069.39</v>
      </c>
      <c r="T69" s="31">
        <f t="shared" si="12"/>
        <v>36.020000000000003</v>
      </c>
      <c r="U69" s="405">
        <f t="shared" si="26"/>
        <v>0.70020000000000004</v>
      </c>
      <c r="V69" s="405">
        <f t="shared" si="27"/>
        <v>0.78639999999999999</v>
      </c>
      <c r="W69" s="405">
        <f t="shared" si="28"/>
        <v>0.67900000000000005</v>
      </c>
      <c r="X69" s="405">
        <f t="shared" si="29"/>
        <v>0.74390000000000001</v>
      </c>
      <c r="Y69" s="322">
        <v>16331.09</v>
      </c>
      <c r="Z69" s="323">
        <v>14534.42</v>
      </c>
      <c r="AA69" s="323">
        <v>16455.73</v>
      </c>
      <c r="AB69" s="324">
        <v>15052.68</v>
      </c>
      <c r="AC69" s="31">
        <f t="shared" si="13"/>
        <v>11.68</v>
      </c>
      <c r="AD69" s="218">
        <v>4076.45</v>
      </c>
      <c r="AE69" s="219">
        <v>3933.85</v>
      </c>
      <c r="AF69" s="219">
        <v>4076.45</v>
      </c>
      <c r="AG69" s="220">
        <v>3933.85</v>
      </c>
      <c r="AH69" s="31">
        <f t="shared" si="14"/>
        <v>3.5</v>
      </c>
      <c r="AI69" s="218">
        <v>7883.03</v>
      </c>
      <c r="AJ69" s="219">
        <v>7533.77</v>
      </c>
      <c r="AK69" s="219">
        <v>7883.03</v>
      </c>
      <c r="AL69" s="220">
        <v>7533.77</v>
      </c>
      <c r="AM69" s="31">
        <f t="shared" si="15"/>
        <v>4.43</v>
      </c>
      <c r="AN69" s="405">
        <f t="shared" si="30"/>
        <v>0.4829</v>
      </c>
      <c r="AO69" s="405">
        <f t="shared" si="20"/>
        <v>0.4778</v>
      </c>
      <c r="AP69" s="405">
        <f t="shared" si="21"/>
        <v>0.4829</v>
      </c>
      <c r="AQ69" s="405">
        <f t="shared" si="22"/>
        <v>0.4778</v>
      </c>
      <c r="AR69" s="358">
        <v>11959.48</v>
      </c>
      <c r="AS69" s="359">
        <v>11467.62</v>
      </c>
      <c r="AT69" s="359">
        <v>11959.48</v>
      </c>
      <c r="AU69" s="360">
        <v>11467.62</v>
      </c>
      <c r="AV69" s="218">
        <v>7084.66</v>
      </c>
      <c r="AW69" s="219">
        <v>6243.64</v>
      </c>
      <c r="AX69" s="219">
        <v>7609.22</v>
      </c>
      <c r="AY69" s="220">
        <v>6565.97</v>
      </c>
      <c r="AZ69" s="31">
        <f t="shared" si="16"/>
        <v>17.95</v>
      </c>
      <c r="BA69" s="218">
        <v>3767.26</v>
      </c>
      <c r="BB69" s="219">
        <v>2558</v>
      </c>
      <c r="BC69" s="219">
        <v>3998.27</v>
      </c>
      <c r="BD69" s="220">
        <v>3069.39</v>
      </c>
      <c r="BE69" s="31">
        <f t="shared" si="17"/>
        <v>36.020000000000003</v>
      </c>
      <c r="BF69" s="405">
        <f t="shared" si="31"/>
        <v>0.46829999999999999</v>
      </c>
      <c r="BG69" s="405">
        <f t="shared" si="23"/>
        <v>0.59030000000000005</v>
      </c>
      <c r="BH69" s="405">
        <f t="shared" si="24"/>
        <v>0.47449999999999998</v>
      </c>
      <c r="BI69" s="405">
        <f t="shared" si="25"/>
        <v>0.53249999999999997</v>
      </c>
      <c r="BJ69" s="328">
        <v>10851.92</v>
      </c>
      <c r="BK69" s="329">
        <v>8801.64</v>
      </c>
      <c r="BL69" s="329">
        <v>11607.49</v>
      </c>
      <c r="BM69" s="330">
        <v>9635.36</v>
      </c>
      <c r="BN69" s="89">
        <v>0.95009999999999994</v>
      </c>
      <c r="BO69" s="90">
        <v>0.95009999999999994</v>
      </c>
      <c r="BP69" s="90">
        <v>2.8826999999999998</v>
      </c>
      <c r="BQ69" s="91">
        <v>0.95009999999999994</v>
      </c>
      <c r="BR69" s="68" t="s">
        <v>152</v>
      </c>
      <c r="BS69" s="415">
        <v>8701.85</v>
      </c>
      <c r="BT69" s="69" t="s">
        <v>89</v>
      </c>
      <c r="BU69" s="407"/>
      <c r="BV69" s="70" t="s">
        <v>89</v>
      </c>
      <c r="BW69" s="420"/>
      <c r="BX69" s="469"/>
      <c r="BY69" s="549"/>
      <c r="BZ69" s="549"/>
      <c r="CA69" s="549"/>
      <c r="CB69" s="549"/>
      <c r="CC69" s="549"/>
      <c r="CD69" s="355">
        <v>56.37</v>
      </c>
      <c r="CE69" s="69">
        <v>3</v>
      </c>
      <c r="CF69" s="384">
        <v>2</v>
      </c>
    </row>
    <row r="70" spans="1:84" ht="30.75" thickBot="1" x14ac:dyDescent="0.3">
      <c r="A70" s="538"/>
      <c r="B70" s="605"/>
      <c r="C70" s="607"/>
      <c r="D70" s="319" t="s">
        <v>73</v>
      </c>
      <c r="E70" s="469"/>
      <c r="F70" s="467"/>
      <c r="G70" s="555"/>
      <c r="H70" s="467"/>
      <c r="I70" s="320">
        <v>0.52600000000000002</v>
      </c>
      <c r="J70" s="321">
        <v>0.52600000000000002</v>
      </c>
      <c r="K70" s="218">
        <v>12457.46</v>
      </c>
      <c r="L70" s="219">
        <v>11983.29</v>
      </c>
      <c r="M70" s="219">
        <v>12563.83</v>
      </c>
      <c r="N70" s="220">
        <v>11976.42</v>
      </c>
      <c r="O70" s="31">
        <f t="shared" si="18"/>
        <v>4.68</v>
      </c>
      <c r="P70" s="218">
        <v>3998.29</v>
      </c>
      <c r="Q70" s="219">
        <v>3069.37</v>
      </c>
      <c r="R70" s="219">
        <v>3767.23</v>
      </c>
      <c r="S70" s="220">
        <v>2558.02</v>
      </c>
      <c r="T70" s="31">
        <f t="shared" si="12"/>
        <v>36.020000000000003</v>
      </c>
      <c r="U70" s="405">
        <f t="shared" si="26"/>
        <v>0.67900000000000005</v>
      </c>
      <c r="V70" s="405">
        <f t="shared" si="27"/>
        <v>0.74390000000000001</v>
      </c>
      <c r="W70" s="405">
        <f t="shared" si="28"/>
        <v>0.70020000000000004</v>
      </c>
      <c r="X70" s="405">
        <f t="shared" si="29"/>
        <v>0.78639999999999999</v>
      </c>
      <c r="Y70" s="322">
        <v>16455.75</v>
      </c>
      <c r="Z70" s="323">
        <v>15052.66</v>
      </c>
      <c r="AA70" s="323">
        <v>16331.06</v>
      </c>
      <c r="AB70" s="324">
        <v>14534.44</v>
      </c>
      <c r="AC70" s="31">
        <f t="shared" si="13"/>
        <v>11.68</v>
      </c>
      <c r="AD70" s="218">
        <v>4076.45</v>
      </c>
      <c r="AE70" s="219">
        <v>3933.85</v>
      </c>
      <c r="AF70" s="219">
        <v>4076.45</v>
      </c>
      <c r="AG70" s="220">
        <v>3933.85</v>
      </c>
      <c r="AH70" s="31">
        <f t="shared" si="14"/>
        <v>3.5</v>
      </c>
      <c r="AI70" s="218">
        <v>7883.03</v>
      </c>
      <c r="AJ70" s="219">
        <v>7533.77</v>
      </c>
      <c r="AK70" s="219">
        <v>7883.03</v>
      </c>
      <c r="AL70" s="220">
        <v>7533.77</v>
      </c>
      <c r="AM70" s="31">
        <f t="shared" si="15"/>
        <v>4.43</v>
      </c>
      <c r="AN70" s="405">
        <f t="shared" si="30"/>
        <v>0.4829</v>
      </c>
      <c r="AO70" s="405">
        <f t="shared" si="20"/>
        <v>0.4778</v>
      </c>
      <c r="AP70" s="405">
        <f t="shared" si="21"/>
        <v>0.4829</v>
      </c>
      <c r="AQ70" s="405">
        <f t="shared" si="22"/>
        <v>0.4778</v>
      </c>
      <c r="AR70" s="325">
        <v>11959.48</v>
      </c>
      <c r="AS70" s="326">
        <v>11467.62</v>
      </c>
      <c r="AT70" s="326">
        <v>11959.48</v>
      </c>
      <c r="AU70" s="327">
        <v>11467.62</v>
      </c>
      <c r="AV70" s="218">
        <v>7299.18</v>
      </c>
      <c r="AW70" s="219">
        <v>6464.43</v>
      </c>
      <c r="AX70" s="219">
        <v>7965.16</v>
      </c>
      <c r="AY70" s="220">
        <v>6737.38</v>
      </c>
      <c r="AZ70" s="31">
        <f t="shared" si="16"/>
        <v>18.84</v>
      </c>
      <c r="BA70" s="218">
        <v>3998.29</v>
      </c>
      <c r="BB70" s="219">
        <v>3069.37</v>
      </c>
      <c r="BC70" s="219">
        <v>3767.23</v>
      </c>
      <c r="BD70" s="220">
        <v>2558.02</v>
      </c>
      <c r="BE70" s="31">
        <f t="shared" si="17"/>
        <v>36.020000000000003</v>
      </c>
      <c r="BF70" s="405">
        <f t="shared" si="31"/>
        <v>0.45219999999999999</v>
      </c>
      <c r="BG70" s="405">
        <f t="shared" si="23"/>
        <v>0.5252</v>
      </c>
      <c r="BH70" s="405">
        <f t="shared" si="24"/>
        <v>0.52700000000000002</v>
      </c>
      <c r="BI70" s="405">
        <f t="shared" si="25"/>
        <v>0.62029999999999996</v>
      </c>
      <c r="BJ70" s="316">
        <v>11297.47</v>
      </c>
      <c r="BK70" s="317">
        <v>9533.7999999999993</v>
      </c>
      <c r="BL70" s="317">
        <v>11732.39</v>
      </c>
      <c r="BM70" s="318">
        <v>9295.4</v>
      </c>
      <c r="BN70" s="89">
        <v>0.95009999999999994</v>
      </c>
      <c r="BO70" s="90">
        <v>0.95009999999999994</v>
      </c>
      <c r="BP70" s="90">
        <v>2.8826999999999998</v>
      </c>
      <c r="BQ70" s="91">
        <v>0.95009999999999994</v>
      </c>
      <c r="BR70" s="68" t="s">
        <v>152</v>
      </c>
      <c r="BS70" s="415">
        <v>8143.3</v>
      </c>
      <c r="BT70" s="69" t="s">
        <v>89</v>
      </c>
      <c r="BU70" s="407"/>
      <c r="BV70" s="70" t="s">
        <v>89</v>
      </c>
      <c r="BW70" s="420"/>
      <c r="BX70" s="469"/>
      <c r="BY70" s="549"/>
      <c r="BZ70" s="549"/>
      <c r="CA70" s="549"/>
      <c r="CB70" s="549"/>
      <c r="CC70" s="549"/>
      <c r="CD70" s="355">
        <v>56.37</v>
      </c>
      <c r="CE70" s="69">
        <v>3</v>
      </c>
      <c r="CF70" s="384">
        <v>2</v>
      </c>
    </row>
    <row r="71" spans="1:84" ht="15.75" customHeight="1" thickBot="1" x14ac:dyDescent="0.3">
      <c r="A71" s="538"/>
      <c r="B71" s="608" t="s">
        <v>68</v>
      </c>
      <c r="C71" s="609" t="s">
        <v>22</v>
      </c>
      <c r="D71" s="361" t="s">
        <v>72</v>
      </c>
      <c r="E71" s="469"/>
      <c r="F71" s="467"/>
      <c r="G71" s="555"/>
      <c r="H71" s="467"/>
      <c r="I71" s="320">
        <v>0.52600000000000002</v>
      </c>
      <c r="J71" s="321">
        <v>0.52600000000000002</v>
      </c>
      <c r="K71" s="218">
        <v>11629.92</v>
      </c>
      <c r="L71" s="219">
        <v>11223.51</v>
      </c>
      <c r="M71" s="219">
        <v>11532.61</v>
      </c>
      <c r="N71" s="220">
        <v>11221.31</v>
      </c>
      <c r="O71" s="31">
        <f t="shared" si="18"/>
        <v>3.51</v>
      </c>
      <c r="P71" s="218">
        <v>3767.26</v>
      </c>
      <c r="Q71" s="219">
        <v>2558</v>
      </c>
      <c r="R71" s="219">
        <v>3998.27</v>
      </c>
      <c r="S71" s="220">
        <v>3069.39</v>
      </c>
      <c r="T71" s="31">
        <f t="shared" si="12"/>
        <v>36.020000000000003</v>
      </c>
      <c r="U71" s="405">
        <f t="shared" si="26"/>
        <v>0.67610000000000003</v>
      </c>
      <c r="V71" s="405">
        <f t="shared" si="27"/>
        <v>0.77210000000000001</v>
      </c>
      <c r="W71" s="405">
        <f t="shared" si="28"/>
        <v>0.65329999999999999</v>
      </c>
      <c r="X71" s="405">
        <f t="shared" si="29"/>
        <v>0.72650000000000003</v>
      </c>
      <c r="Y71" s="322">
        <v>15397.18</v>
      </c>
      <c r="Z71" s="323">
        <v>13781.51</v>
      </c>
      <c r="AA71" s="323">
        <v>15530.88</v>
      </c>
      <c r="AB71" s="324">
        <v>14290.7</v>
      </c>
      <c r="AC71" s="31">
        <f t="shared" si="13"/>
        <v>11.26</v>
      </c>
      <c r="AD71" s="218">
        <v>3847.59</v>
      </c>
      <c r="AE71" s="219">
        <v>3751.57</v>
      </c>
      <c r="AF71" s="219">
        <v>3847.59</v>
      </c>
      <c r="AG71" s="220">
        <v>3751.57</v>
      </c>
      <c r="AH71" s="31">
        <f t="shared" si="14"/>
        <v>2.5</v>
      </c>
      <c r="AI71" s="218">
        <v>7883.03</v>
      </c>
      <c r="AJ71" s="219">
        <v>7533.77</v>
      </c>
      <c r="AK71" s="219">
        <v>7883.03</v>
      </c>
      <c r="AL71" s="220">
        <v>7533.77</v>
      </c>
      <c r="AM71" s="31">
        <f t="shared" si="15"/>
        <v>4.43</v>
      </c>
      <c r="AN71" s="405">
        <f t="shared" si="30"/>
        <v>0.51190000000000002</v>
      </c>
      <c r="AO71" s="405">
        <f t="shared" si="20"/>
        <v>0.502</v>
      </c>
      <c r="AP71" s="405">
        <f t="shared" si="21"/>
        <v>0.51190000000000002</v>
      </c>
      <c r="AQ71" s="405">
        <f t="shared" si="22"/>
        <v>0.502</v>
      </c>
      <c r="AR71" s="358">
        <v>11730.62</v>
      </c>
      <c r="AS71" s="359">
        <v>11285.34</v>
      </c>
      <c r="AT71" s="359">
        <v>11730.62</v>
      </c>
      <c r="AU71" s="360">
        <v>11285.34</v>
      </c>
      <c r="AV71" s="218">
        <v>7427.36</v>
      </c>
      <c r="AW71" s="219">
        <v>7931.69</v>
      </c>
      <c r="AX71" s="219">
        <v>7401.36</v>
      </c>
      <c r="AY71" s="220">
        <v>7965.14</v>
      </c>
      <c r="AZ71" s="31">
        <f t="shared" si="16"/>
        <v>7.08</v>
      </c>
      <c r="BA71" s="218">
        <v>3767.26</v>
      </c>
      <c r="BB71" s="219">
        <v>2558</v>
      </c>
      <c r="BC71" s="219">
        <v>3998.27</v>
      </c>
      <c r="BD71" s="220">
        <v>3069.39</v>
      </c>
      <c r="BE71" s="31">
        <f t="shared" si="17"/>
        <v>36.020000000000003</v>
      </c>
      <c r="BF71" s="405">
        <f t="shared" si="31"/>
        <v>0.49280000000000002</v>
      </c>
      <c r="BG71" s="405">
        <f t="shared" si="23"/>
        <v>0.67749999999999999</v>
      </c>
      <c r="BH71" s="405">
        <f t="shared" si="24"/>
        <v>0.45979999999999999</v>
      </c>
      <c r="BI71" s="405">
        <f t="shared" si="25"/>
        <v>0.61460000000000004</v>
      </c>
      <c r="BJ71" s="364">
        <v>11194.62</v>
      </c>
      <c r="BK71" s="365">
        <v>10489.69</v>
      </c>
      <c r="BL71" s="365">
        <v>11399.63</v>
      </c>
      <c r="BM71" s="366">
        <v>11034.53</v>
      </c>
      <c r="BN71" s="65">
        <v>0.95009999999999994</v>
      </c>
      <c r="BO71" s="66">
        <v>2.8826999999999998</v>
      </c>
      <c r="BP71" s="66">
        <v>0.95009999999999994</v>
      </c>
      <c r="BQ71" s="67">
        <v>2.8826999999999998</v>
      </c>
      <c r="BR71" s="68" t="s">
        <v>154</v>
      </c>
      <c r="BS71" s="415">
        <v>9325.5</v>
      </c>
      <c r="BT71" s="69" t="s">
        <v>89</v>
      </c>
      <c r="BU71" s="407"/>
      <c r="BV71" s="70" t="s">
        <v>89</v>
      </c>
      <c r="BW71" s="420"/>
      <c r="BX71" s="469"/>
      <c r="BY71" s="549"/>
      <c r="BZ71" s="549"/>
      <c r="CA71" s="549"/>
      <c r="CB71" s="549"/>
      <c r="CC71" s="549"/>
      <c r="CD71" s="355">
        <v>56.37</v>
      </c>
      <c r="CE71" s="69">
        <v>3</v>
      </c>
      <c r="CF71" s="384">
        <v>2</v>
      </c>
    </row>
    <row r="72" spans="1:84" ht="15.75" thickBot="1" x14ac:dyDescent="0.3">
      <c r="A72" s="539"/>
      <c r="B72" s="610"/>
      <c r="C72" s="611"/>
      <c r="D72" s="331" t="s">
        <v>73</v>
      </c>
      <c r="E72" s="470"/>
      <c r="F72" s="471"/>
      <c r="G72" s="556"/>
      <c r="H72" s="471"/>
      <c r="I72" s="332">
        <v>0.52600000000000002</v>
      </c>
      <c r="J72" s="333">
        <v>0.52600000000000002</v>
      </c>
      <c r="K72" s="229">
        <v>11532.61</v>
      </c>
      <c r="L72" s="230">
        <v>11221.31</v>
      </c>
      <c r="M72" s="230">
        <v>11629.92</v>
      </c>
      <c r="N72" s="231">
        <v>11223.51</v>
      </c>
      <c r="O72" s="31">
        <f t="shared" si="18"/>
        <v>3.51</v>
      </c>
      <c r="P72" s="229">
        <v>3998.29</v>
      </c>
      <c r="Q72" s="230">
        <v>3069.37</v>
      </c>
      <c r="R72" s="230">
        <v>3767.23</v>
      </c>
      <c r="S72" s="231">
        <v>2558.02</v>
      </c>
      <c r="T72" s="31">
        <f t="shared" si="12"/>
        <v>36.020000000000003</v>
      </c>
      <c r="U72" s="405">
        <f t="shared" si="26"/>
        <v>0.65329999999999999</v>
      </c>
      <c r="V72" s="405">
        <f t="shared" si="27"/>
        <v>0.72650000000000003</v>
      </c>
      <c r="W72" s="405">
        <f t="shared" si="28"/>
        <v>0.67610000000000003</v>
      </c>
      <c r="X72" s="405">
        <f t="shared" si="29"/>
        <v>0.77210000000000001</v>
      </c>
      <c r="Y72" s="334">
        <v>15530.9</v>
      </c>
      <c r="Z72" s="335">
        <v>14290.68</v>
      </c>
      <c r="AA72" s="335">
        <v>15397.15</v>
      </c>
      <c r="AB72" s="336">
        <v>13781.53</v>
      </c>
      <c r="AC72" s="31">
        <f t="shared" si="13"/>
        <v>11.26</v>
      </c>
      <c r="AD72" s="229">
        <v>3847.59</v>
      </c>
      <c r="AE72" s="230">
        <v>3751.57</v>
      </c>
      <c r="AF72" s="230">
        <v>3847.59</v>
      </c>
      <c r="AG72" s="231">
        <v>3751.57</v>
      </c>
      <c r="AH72" s="31">
        <f t="shared" si="14"/>
        <v>2.5</v>
      </c>
      <c r="AI72" s="229">
        <v>7883.03</v>
      </c>
      <c r="AJ72" s="230">
        <v>7533.77</v>
      </c>
      <c r="AK72" s="230">
        <v>7883.03</v>
      </c>
      <c r="AL72" s="231">
        <v>7533.77</v>
      </c>
      <c r="AM72" s="31">
        <f t="shared" si="15"/>
        <v>4.43</v>
      </c>
      <c r="AN72" s="405">
        <f t="shared" si="30"/>
        <v>0.51190000000000002</v>
      </c>
      <c r="AO72" s="405">
        <f t="shared" si="20"/>
        <v>0.502</v>
      </c>
      <c r="AP72" s="405">
        <f t="shared" si="21"/>
        <v>0.51190000000000002</v>
      </c>
      <c r="AQ72" s="405">
        <f t="shared" si="22"/>
        <v>0.502</v>
      </c>
      <c r="AR72" s="390">
        <v>11730.62</v>
      </c>
      <c r="AS72" s="391">
        <v>11285.34</v>
      </c>
      <c r="AT72" s="391">
        <v>11730.62</v>
      </c>
      <c r="AU72" s="392">
        <v>11285.34</v>
      </c>
      <c r="AV72" s="229">
        <v>7401.36</v>
      </c>
      <c r="AW72" s="230">
        <v>7965.14</v>
      </c>
      <c r="AX72" s="230">
        <v>7427.36</v>
      </c>
      <c r="AY72" s="231">
        <v>7931.69</v>
      </c>
      <c r="AZ72" s="31">
        <f t="shared" si="16"/>
        <v>7.08</v>
      </c>
      <c r="BA72" s="229">
        <v>3998.29</v>
      </c>
      <c r="BB72" s="230">
        <v>3069.37</v>
      </c>
      <c r="BC72" s="230">
        <v>3767.23</v>
      </c>
      <c r="BD72" s="231">
        <v>2558.02</v>
      </c>
      <c r="BE72" s="31">
        <f t="shared" si="17"/>
        <v>36.020000000000003</v>
      </c>
      <c r="BF72" s="405">
        <f t="shared" si="31"/>
        <v>0.45979999999999999</v>
      </c>
      <c r="BG72" s="405">
        <f t="shared" si="23"/>
        <v>0.61460000000000004</v>
      </c>
      <c r="BH72" s="405">
        <f t="shared" si="24"/>
        <v>0.49280000000000002</v>
      </c>
      <c r="BI72" s="405">
        <f t="shared" si="25"/>
        <v>0.67749999999999999</v>
      </c>
      <c r="BJ72" s="367">
        <v>11399.65</v>
      </c>
      <c r="BK72" s="341">
        <v>11034.51</v>
      </c>
      <c r="BL72" s="341">
        <v>11194.59</v>
      </c>
      <c r="BM72" s="342">
        <v>10489.71</v>
      </c>
      <c r="BN72" s="118">
        <v>0.95009999999999994</v>
      </c>
      <c r="BO72" s="119">
        <v>2.8826999999999998</v>
      </c>
      <c r="BP72" s="119">
        <v>0.95009999999999994</v>
      </c>
      <c r="BQ72" s="226">
        <v>2.8826999999999998</v>
      </c>
      <c r="BR72" s="92" t="s">
        <v>154</v>
      </c>
      <c r="BS72" s="415">
        <v>9325.5</v>
      </c>
      <c r="BT72" s="93" t="s">
        <v>89</v>
      </c>
      <c r="BU72" s="408"/>
      <c r="BV72" s="94" t="s">
        <v>89</v>
      </c>
      <c r="BW72" s="408"/>
      <c r="BX72" s="470"/>
      <c r="BY72" s="550"/>
      <c r="BZ72" s="550"/>
      <c r="CA72" s="550"/>
      <c r="CB72" s="550"/>
      <c r="CC72" s="550"/>
      <c r="CD72" s="93">
        <v>56.37</v>
      </c>
      <c r="CE72" s="93">
        <v>3</v>
      </c>
      <c r="CF72" s="381">
        <v>2</v>
      </c>
    </row>
    <row r="75" spans="1:84" x14ac:dyDescent="0.25">
      <c r="BX75" s="612"/>
      <c r="BY75" s="612"/>
      <c r="BZ75" s="612"/>
    </row>
  </sheetData>
  <mergeCells count="225">
    <mergeCell ref="A6:CF6"/>
    <mergeCell ref="AV9:AY9"/>
    <mergeCell ref="AZ9:AZ10"/>
    <mergeCell ref="BA9:BD9"/>
    <mergeCell ref="BE9:BE10"/>
    <mergeCell ref="G28:G31"/>
    <mergeCell ref="H28:H31"/>
    <mergeCell ref="G32:G33"/>
    <mergeCell ref="H32:H33"/>
    <mergeCell ref="U9:X9"/>
    <mergeCell ref="AN9:AQ9"/>
    <mergeCell ref="AM9:AM10"/>
    <mergeCell ref="G34:G35"/>
    <mergeCell ref="H34:H35"/>
    <mergeCell ref="G40:G43"/>
    <mergeCell ref="H40:H43"/>
    <mergeCell ref="G44:G53"/>
    <mergeCell ref="H44:H53"/>
    <mergeCell ref="G36:G39"/>
    <mergeCell ref="H36:H39"/>
    <mergeCell ref="AI9:AL9"/>
    <mergeCell ref="CE11:CE13"/>
    <mergeCell ref="CD11:CD13"/>
    <mergeCell ref="BX28:BX31"/>
    <mergeCell ref="CC32:CC33"/>
    <mergeCell ref="CB32:CB33"/>
    <mergeCell ref="CF18:CF21"/>
    <mergeCell ref="CE18:CE21"/>
    <mergeCell ref="CD18:CD21"/>
    <mergeCell ref="CF32:CF33"/>
    <mergeCell ref="CE32:CE33"/>
    <mergeCell ref="BX18:BX21"/>
    <mergeCell ref="CD32:CD33"/>
    <mergeCell ref="CA32:CA33"/>
    <mergeCell ref="BZ32:BZ33"/>
    <mergeCell ref="BY32:BY33"/>
    <mergeCell ref="CF36:CF39"/>
    <mergeCell ref="BX32:BX33"/>
    <mergeCell ref="CC28:CC31"/>
    <mergeCell ref="CB28:CB31"/>
    <mergeCell ref="CA28:CA31"/>
    <mergeCell ref="BZ28:BZ31"/>
    <mergeCell ref="BY28:BY31"/>
    <mergeCell ref="CE36:CE39"/>
    <mergeCell ref="CD36:CD39"/>
    <mergeCell ref="BY36:BY39"/>
    <mergeCell ref="BX36:BX39"/>
    <mergeCell ref="CC34:CC35"/>
    <mergeCell ref="CB34:CB35"/>
    <mergeCell ref="CA34:CA35"/>
    <mergeCell ref="BZ34:BZ35"/>
    <mergeCell ref="BY34:BY35"/>
    <mergeCell ref="BX34:BX35"/>
    <mergeCell ref="CC36:CC39"/>
    <mergeCell ref="CB36:CB39"/>
    <mergeCell ref="CA36:CA39"/>
    <mergeCell ref="BZ36:BZ39"/>
    <mergeCell ref="CF63:CF66"/>
    <mergeCell ref="CE63:CE66"/>
    <mergeCell ref="CD63:CD66"/>
    <mergeCell ref="CF58:CF62"/>
    <mergeCell ref="CE58:CE62"/>
    <mergeCell ref="CD58:CD62"/>
    <mergeCell ref="CF40:CF43"/>
    <mergeCell ref="CE40:CE43"/>
    <mergeCell ref="CD40:CD43"/>
    <mergeCell ref="CE44:CE53"/>
    <mergeCell ref="CD44:CD53"/>
    <mergeCell ref="CC67:CC72"/>
    <mergeCell ref="CB67:CB72"/>
    <mergeCell ref="CA67:CA72"/>
    <mergeCell ref="BZ67:BZ72"/>
    <mergeCell ref="BY67:BY72"/>
    <mergeCell ref="BX58:BX62"/>
    <mergeCell ref="CC63:CC66"/>
    <mergeCell ref="CB63:CB66"/>
    <mergeCell ref="CA63:CA66"/>
    <mergeCell ref="BZ63:BZ66"/>
    <mergeCell ref="BY63:BY66"/>
    <mergeCell ref="BX63:BX66"/>
    <mergeCell ref="CC58:CC62"/>
    <mergeCell ref="CB58:CB62"/>
    <mergeCell ref="CA58:CA62"/>
    <mergeCell ref="BZ58:BZ62"/>
    <mergeCell ref="BY58:BY62"/>
    <mergeCell ref="CC54:CC57"/>
    <mergeCell ref="CB54:CB57"/>
    <mergeCell ref="CA54:CA57"/>
    <mergeCell ref="BZ54:BZ57"/>
    <mergeCell ref="BY54:BY57"/>
    <mergeCell ref="BX54:BX57"/>
    <mergeCell ref="CC40:CC43"/>
    <mergeCell ref="CB40:CB43"/>
    <mergeCell ref="CA40:CA43"/>
    <mergeCell ref="BZ40:BZ43"/>
    <mergeCell ref="BY40:BY43"/>
    <mergeCell ref="BX40:BX43"/>
    <mergeCell ref="BX75:BZ75"/>
    <mergeCell ref="F63:F66"/>
    <mergeCell ref="E63:E66"/>
    <mergeCell ref="E67:E72"/>
    <mergeCell ref="F67:F72"/>
    <mergeCell ref="BX67:BX72"/>
    <mergeCell ref="H63:H66"/>
    <mergeCell ref="H67:H72"/>
    <mergeCell ref="E54:E57"/>
    <mergeCell ref="F54:F57"/>
    <mergeCell ref="G54:G57"/>
    <mergeCell ref="H54:H57"/>
    <mergeCell ref="G58:G62"/>
    <mergeCell ref="H58:H62"/>
    <mergeCell ref="A63:A66"/>
    <mergeCell ref="A67:A72"/>
    <mergeCell ref="B67:B68"/>
    <mergeCell ref="C67:C68"/>
    <mergeCell ref="B69:B70"/>
    <mergeCell ref="C69:C70"/>
    <mergeCell ref="B71:B72"/>
    <mergeCell ref="C71:C72"/>
    <mergeCell ref="G63:G66"/>
    <mergeCell ref="G67:G72"/>
    <mergeCell ref="A58:A62"/>
    <mergeCell ref="E58:E62"/>
    <mergeCell ref="F58:F62"/>
    <mergeCell ref="A54:A57"/>
    <mergeCell ref="B54:B55"/>
    <mergeCell ref="C54:C55"/>
    <mergeCell ref="B56:B57"/>
    <mergeCell ref="C56:C57"/>
    <mergeCell ref="A40:A43"/>
    <mergeCell ref="E40:E43"/>
    <mergeCell ref="F40:F43"/>
    <mergeCell ref="A44:A53"/>
    <mergeCell ref="B44:B45"/>
    <mergeCell ref="B46:B47"/>
    <mergeCell ref="B48:B49"/>
    <mergeCell ref="B50:B51"/>
    <mergeCell ref="C44:C45"/>
    <mergeCell ref="C46:C47"/>
    <mergeCell ref="C48:C49"/>
    <mergeCell ref="C50:C51"/>
    <mergeCell ref="C52:C53"/>
    <mergeCell ref="E44:E53"/>
    <mergeCell ref="B52:B53"/>
    <mergeCell ref="F44:F53"/>
    <mergeCell ref="E36:E39"/>
    <mergeCell ref="F36:F39"/>
    <mergeCell ref="A32:A33"/>
    <mergeCell ref="A34:A35"/>
    <mergeCell ref="A36:A39"/>
    <mergeCell ref="E32:E33"/>
    <mergeCell ref="F32:F33"/>
    <mergeCell ref="B34:B35"/>
    <mergeCell ref="C34:C35"/>
    <mergeCell ref="E34:E35"/>
    <mergeCell ref="F34:F35"/>
    <mergeCell ref="E28:E31"/>
    <mergeCell ref="F28:F31"/>
    <mergeCell ref="A22:A27"/>
    <mergeCell ref="A18:A21"/>
    <mergeCell ref="A14:A17"/>
    <mergeCell ref="B14:B15"/>
    <mergeCell ref="B16:B17"/>
    <mergeCell ref="C14:C15"/>
    <mergeCell ref="C16:C17"/>
    <mergeCell ref="B22:B24"/>
    <mergeCell ref="C22:C24"/>
    <mergeCell ref="E14:E17"/>
    <mergeCell ref="F14:F17"/>
    <mergeCell ref="E18:E21"/>
    <mergeCell ref="A28:A31"/>
    <mergeCell ref="B28:B29"/>
    <mergeCell ref="C28:C29"/>
    <mergeCell ref="B30:B31"/>
    <mergeCell ref="C30:C31"/>
    <mergeCell ref="B25:B27"/>
    <mergeCell ref="C25:C27"/>
    <mergeCell ref="A8:B9"/>
    <mergeCell ref="C8:C10"/>
    <mergeCell ref="D8:D10"/>
    <mergeCell ref="E8:F9"/>
    <mergeCell ref="BR8:BV8"/>
    <mergeCell ref="A11:A13"/>
    <mergeCell ref="AR9:AU9"/>
    <mergeCell ref="BJ9:BM9"/>
    <mergeCell ref="Y8:BM8"/>
    <mergeCell ref="AC9:AC10"/>
    <mergeCell ref="I8:J9"/>
    <mergeCell ref="Y9:AB9"/>
    <mergeCell ref="F11:F13"/>
    <mergeCell ref="G8:H9"/>
    <mergeCell ref="G11:G13"/>
    <mergeCell ref="H11:H13"/>
    <mergeCell ref="BN8:BQ9"/>
    <mergeCell ref="K9:N9"/>
    <mergeCell ref="O9:O10"/>
    <mergeCell ref="P9:S9"/>
    <mergeCell ref="T9:T10"/>
    <mergeCell ref="AD9:AG9"/>
    <mergeCell ref="AH9:AH10"/>
    <mergeCell ref="BF9:BI9"/>
    <mergeCell ref="BR9:BU9"/>
    <mergeCell ref="CC11:CC13"/>
    <mergeCell ref="CB11:CB13"/>
    <mergeCell ref="CA11:CA13"/>
    <mergeCell ref="BZ11:BZ13"/>
    <mergeCell ref="E11:E13"/>
    <mergeCell ref="F18:F21"/>
    <mergeCell ref="E22:E27"/>
    <mergeCell ref="F22:F27"/>
    <mergeCell ref="BY11:BY13"/>
    <mergeCell ref="BX11:BX13"/>
    <mergeCell ref="CC18:CC21"/>
    <mergeCell ref="CB18:CB21"/>
    <mergeCell ref="CA18:CA21"/>
    <mergeCell ref="BZ18:BZ21"/>
    <mergeCell ref="BY18:BY21"/>
    <mergeCell ref="H22:H27"/>
    <mergeCell ref="G14:G17"/>
    <mergeCell ref="H14:H17"/>
    <mergeCell ref="G18:G21"/>
    <mergeCell ref="H18:H21"/>
    <mergeCell ref="G22:G27"/>
    <mergeCell ref="BX8:CF9"/>
    <mergeCell ref="CF11:CF13"/>
  </mergeCells>
  <conditionalFormatting sqref="Y11:Y17 Y22:Y72">
    <cfRule type="expression" dxfId="15" priority="12">
      <formula>MIN(Y11:AB11)=Y11</formula>
    </cfRule>
    <cfRule type="expression" dxfId="14" priority="16">
      <formula>MAX(Y11:AB11)=Y11</formula>
    </cfRule>
  </conditionalFormatting>
  <conditionalFormatting sqref="Z11:Z17 Z22:Z72">
    <cfRule type="expression" dxfId="13" priority="11">
      <formula>MIN(Y11:AB11)=Z11</formula>
    </cfRule>
    <cfRule type="expression" dxfId="12" priority="15">
      <formula>MAX(Y11:AB11)=Z11</formula>
    </cfRule>
  </conditionalFormatting>
  <conditionalFormatting sqref="AA11:AA17 AA22:AA72">
    <cfRule type="expression" dxfId="11" priority="10">
      <formula>MIN(Y11:AB11)=AA11</formula>
    </cfRule>
    <cfRule type="expression" dxfId="10" priority="14">
      <formula>MAX(Y11:AB11)=AA11</formula>
    </cfRule>
  </conditionalFormatting>
  <conditionalFormatting sqref="AB11:AB17 AB22:AB72">
    <cfRule type="expression" dxfId="9" priority="9">
      <formula>MIN(Y11:AB11)=AB11</formula>
    </cfRule>
    <cfRule type="expression" dxfId="8" priority="13">
      <formula>MAX(Y11:AB11)=AB11</formula>
    </cfRule>
  </conditionalFormatting>
  <conditionalFormatting sqref="Y18:Y21">
    <cfRule type="expression" dxfId="7" priority="4">
      <formula>MIN(Y18:AB18)=Y18</formula>
    </cfRule>
    <cfRule type="expression" dxfId="6" priority="8">
      <formula>MAX(Y18:AB18)=Y18</formula>
    </cfRule>
  </conditionalFormatting>
  <conditionalFormatting sqref="Z18:Z21">
    <cfRule type="expression" dxfId="5" priority="3">
      <formula>MIN(Y18:AB18)=Z18</formula>
    </cfRule>
    <cfRule type="expression" dxfId="4" priority="7">
      <formula>MAX(Y18:AB18)=Z18</formula>
    </cfRule>
  </conditionalFormatting>
  <conditionalFormatting sqref="AA18:AA21">
    <cfRule type="expression" dxfId="3" priority="2">
      <formula>MIN(Y18:AB18)=AA18</formula>
    </cfRule>
    <cfRule type="expression" dxfId="2" priority="6">
      <formula>MAX(Y18:AB18)=AA18</formula>
    </cfRule>
  </conditionalFormatting>
  <conditionalFormatting sqref="AB18:AB21">
    <cfRule type="expression" dxfId="1" priority="1">
      <formula>MIN(Y18:AB18)=AB18</formula>
    </cfRule>
    <cfRule type="expression" dxfId="0" priority="5">
      <formula>MAX(Y18:AB18)=AB18</formula>
    </cfRule>
  </conditionalFormatting>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Aislada</vt:lpstr>
      <vt:lpstr>Adosada</vt:lpstr>
      <vt:lpstr>Vertical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Christian Siq</dc:creator>
  <cp:lastModifiedBy>Edith</cp:lastModifiedBy>
  <dcterms:created xsi:type="dcterms:W3CDTF">2014-11-12T17:58:00Z</dcterms:created>
  <dcterms:modified xsi:type="dcterms:W3CDTF">2015-03-13T17:42:55Z</dcterms:modified>
</cp:coreProperties>
</file>