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240" yWindow="240" windowWidth="28080" windowHeight="17220"/>
  </bookViews>
  <sheets>
    <sheet name="PARAMETROS" sheetId="8" r:id="rId1"/>
    <sheet name="factores de variacion" sheetId="10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8" l="1"/>
  <c r="H8" i="8"/>
  <c r="G8" i="8"/>
  <c r="H9" i="8"/>
  <c r="G9" i="8"/>
  <c r="H10" i="8"/>
  <c r="G10" i="8"/>
  <c r="H12" i="8"/>
  <c r="G12" i="8"/>
  <c r="H14" i="8"/>
  <c r="G14" i="8"/>
  <c r="H15" i="8"/>
  <c r="G15" i="8"/>
  <c r="H16" i="8"/>
  <c r="G16" i="8"/>
  <c r="H17" i="8"/>
  <c r="G17" i="8"/>
  <c r="H18" i="8"/>
  <c r="G18" i="8"/>
  <c r="H19" i="8"/>
  <c r="G19" i="8"/>
  <c r="H20" i="8"/>
  <c r="G20" i="8"/>
  <c r="H21" i="8"/>
  <c r="G21" i="8"/>
  <c r="H22" i="8"/>
  <c r="G22" i="8"/>
  <c r="H23" i="8"/>
  <c r="G23" i="8"/>
  <c r="H24" i="8"/>
  <c r="G24" i="8"/>
  <c r="H25" i="8"/>
  <c r="G25" i="8"/>
  <c r="H26" i="8"/>
  <c r="G26" i="8"/>
  <c r="H27" i="8"/>
  <c r="G27" i="8"/>
  <c r="H28" i="8"/>
  <c r="G28" i="8"/>
  <c r="H29" i="8"/>
  <c r="G29" i="8"/>
  <c r="G34" i="8"/>
  <c r="F36" i="8"/>
  <c r="F8" i="8"/>
  <c r="E8" i="8"/>
  <c r="F9" i="8"/>
  <c r="E9" i="8"/>
  <c r="F10" i="8"/>
  <c r="E10" i="8"/>
  <c r="F11" i="8"/>
  <c r="E11" i="8"/>
  <c r="F12" i="8"/>
  <c r="E12" i="8"/>
  <c r="F13" i="8"/>
  <c r="E13" i="8"/>
  <c r="F14" i="8"/>
  <c r="E14" i="8"/>
  <c r="F15" i="8"/>
  <c r="E15" i="8"/>
  <c r="F16" i="8"/>
  <c r="C16" i="8"/>
  <c r="E16" i="8"/>
  <c r="F17" i="8"/>
  <c r="C17" i="8"/>
  <c r="E17" i="8"/>
  <c r="F18" i="8"/>
  <c r="C18" i="8"/>
  <c r="E18" i="8"/>
  <c r="F19" i="8"/>
  <c r="E19" i="8"/>
  <c r="F20" i="8"/>
  <c r="E20" i="8"/>
  <c r="F21" i="8"/>
  <c r="E21" i="8"/>
  <c r="F22" i="8"/>
  <c r="E22" i="8"/>
  <c r="F23" i="8"/>
  <c r="E23" i="8"/>
  <c r="F24" i="8"/>
  <c r="E24" i="8"/>
  <c r="F25" i="8"/>
  <c r="E25" i="8"/>
  <c r="F26" i="8"/>
  <c r="F27" i="8"/>
  <c r="E27" i="8"/>
  <c r="F28" i="8"/>
  <c r="E28" i="8"/>
  <c r="F29" i="8"/>
  <c r="E29" i="8"/>
  <c r="E34" i="8"/>
  <c r="E36" i="8"/>
  <c r="E37" i="8"/>
  <c r="E38" i="8"/>
  <c r="E42" i="8"/>
  <c r="E48" i="8"/>
  <c r="E44" i="8"/>
  <c r="E46" i="8"/>
  <c r="E47" i="8"/>
  <c r="E45" i="8"/>
  <c r="F37" i="8"/>
  <c r="F38" i="8"/>
  <c r="H11" i="8"/>
  <c r="H13" i="8"/>
</calcChain>
</file>

<file path=xl/sharedStrings.xml><?xml version="1.0" encoding="utf-8"?>
<sst xmlns="http://schemas.openxmlformats.org/spreadsheetml/2006/main" count="192" uniqueCount="129">
  <si>
    <t>Piso</t>
  </si>
  <si>
    <t>Block</t>
  </si>
  <si>
    <t>Adoblock</t>
  </si>
  <si>
    <t>Pulido</t>
  </si>
  <si>
    <t>Firme</t>
  </si>
  <si>
    <t>Loseta</t>
  </si>
  <si>
    <t>Fierro</t>
  </si>
  <si>
    <t>Biodigestor</t>
  </si>
  <si>
    <t>Estructura</t>
  </si>
  <si>
    <t>Techo</t>
  </si>
  <si>
    <t>Puertas</t>
  </si>
  <si>
    <t>Ventanas</t>
  </si>
  <si>
    <t>Puertas Fierro</t>
  </si>
  <si>
    <t>Valor</t>
  </si>
  <si>
    <t>N/A</t>
  </si>
  <si>
    <t>Cimentación</t>
  </si>
  <si>
    <t>Losa de Cimentación</t>
  </si>
  <si>
    <t>Aluminio con Protección</t>
  </si>
  <si>
    <t>Instalación IHS 1</t>
  </si>
  <si>
    <t>2013 DICTAMEN</t>
  </si>
  <si>
    <t>recubrimiento interior</t>
  </si>
  <si>
    <t>recubrimiento exterior</t>
  </si>
  <si>
    <t>recubrimiento plafon</t>
  </si>
  <si>
    <t>Alcance</t>
  </si>
  <si>
    <t>No tiene</t>
  </si>
  <si>
    <t>Instalacion Electrica</t>
  </si>
  <si>
    <t>Zapatas de concreto</t>
  </si>
  <si>
    <t>Tarja</t>
  </si>
  <si>
    <t>Mamposteria</t>
  </si>
  <si>
    <t>W.C.</t>
  </si>
  <si>
    <t>Lavabo</t>
  </si>
  <si>
    <t>Regadera</t>
  </si>
  <si>
    <t>Solo ramales</t>
  </si>
  <si>
    <t>Salidas ocultas</t>
  </si>
  <si>
    <t>Salidas aparentes</t>
  </si>
  <si>
    <t xml:space="preserve">Tabique rojo </t>
  </si>
  <si>
    <t>Mecanocreto</t>
  </si>
  <si>
    <t>Covintec</t>
  </si>
  <si>
    <t>Muros de fibrocemento</t>
  </si>
  <si>
    <t>Paneles pvc</t>
  </si>
  <si>
    <t>Lamina galvanizada</t>
  </si>
  <si>
    <t>Lamina simple fibrocemento</t>
  </si>
  <si>
    <t xml:space="preserve">Lamina con aislante </t>
  </si>
  <si>
    <t>Losa de convitec</t>
  </si>
  <si>
    <t>Vigueta y bovedilla</t>
  </si>
  <si>
    <t>Losa de concreto armado</t>
  </si>
  <si>
    <t>aplanado exterior</t>
  </si>
  <si>
    <t>aplanado plafon</t>
  </si>
  <si>
    <t>pintura interior</t>
  </si>
  <si>
    <t>pintura exterior</t>
  </si>
  <si>
    <t>pintura plafon</t>
  </si>
  <si>
    <t>aplanado interior</t>
  </si>
  <si>
    <t>N/a</t>
  </si>
  <si>
    <t>Bolier</t>
  </si>
  <si>
    <t>Ramaleo</t>
  </si>
  <si>
    <t>acabado aparente exterior</t>
  </si>
  <si>
    <t>sellador exterior</t>
  </si>
  <si>
    <t>acabado aparente interior</t>
  </si>
  <si>
    <t>sellador interior</t>
  </si>
  <si>
    <t>aplanado y pintura exterior</t>
  </si>
  <si>
    <t>acabado aparente plafon</t>
  </si>
  <si>
    <t>sellador plafon</t>
  </si>
  <si>
    <t>aplanado y pintura plafon</t>
  </si>
  <si>
    <t>aplanado y pintura interior</t>
  </si>
  <si>
    <t>COEFICIENTE DE RECUBRIMIENTO</t>
  </si>
  <si>
    <t>Otros</t>
  </si>
  <si>
    <t>estufa lorena</t>
  </si>
  <si>
    <t>baño seco</t>
  </si>
  <si>
    <t xml:space="preserve">COSTO DIRECTO </t>
  </si>
  <si>
    <t>aplan. Pintura y azulejo baño</t>
  </si>
  <si>
    <t>CONAVI</t>
  </si>
  <si>
    <t>CONAVI SHF</t>
  </si>
  <si>
    <t>FONDEN</t>
  </si>
  <si>
    <t>MODELO OPERATIVO</t>
  </si>
  <si>
    <t>MODELO</t>
  </si>
  <si>
    <t>ENTRE 6 Y 10</t>
  </si>
  <si>
    <t>FONHAPO</t>
  </si>
  <si>
    <t>ORIGEN DE LOS RECURSOS</t>
  </si>
  <si>
    <t>ACCESIBILIDAD</t>
  </si>
  <si>
    <t>FACTOR INTERCIUDAD</t>
  </si>
  <si>
    <t>Estufa lorena</t>
  </si>
  <si>
    <t>COSTO INDIRECTO</t>
  </si>
  <si>
    <t>COSTO TOTAL</t>
  </si>
  <si>
    <t>Boveda Catalana</t>
  </si>
  <si>
    <t>Puertas Lámina sencilla</t>
  </si>
  <si>
    <t>Puertas Lamina Troquelada</t>
  </si>
  <si>
    <t>ALCANCE</t>
  </si>
  <si>
    <t>De aluminio economicas</t>
  </si>
  <si>
    <t>Inserte mts2 CERRADOS de la vivienda</t>
  </si>
  <si>
    <t>Inserte mts2 de Portico o Corredor</t>
  </si>
  <si>
    <t>Elija de las siguientes opciones :</t>
  </si>
  <si>
    <t>Paneles solares</t>
  </si>
  <si>
    <t>Tinaco 450</t>
  </si>
  <si>
    <t>Tinaco 1,100</t>
  </si>
  <si>
    <t>Tinaco 2,000</t>
  </si>
  <si>
    <t xml:space="preserve">OTROS </t>
  </si>
  <si>
    <t>m2</t>
  </si>
  <si>
    <t>CIMENTACION</t>
  </si>
  <si>
    <t>ESTRUCTURA</t>
  </si>
  <si>
    <t>TECHO</t>
  </si>
  <si>
    <t>TECHO PORTICO</t>
  </si>
  <si>
    <t>PISO</t>
  </si>
  <si>
    <t>PISO PORTICO</t>
  </si>
  <si>
    <t>PUERTAS</t>
  </si>
  <si>
    <t>VENTANAS</t>
  </si>
  <si>
    <t>REC. EXTERIOR</t>
  </si>
  <si>
    <t>REC. INTERIOR</t>
  </si>
  <si>
    <t>REC. PLAFON</t>
  </si>
  <si>
    <t>iNSTALACION IHS</t>
  </si>
  <si>
    <t>INSTALACION ELECTRICA</t>
  </si>
  <si>
    <t>OTROS</t>
  </si>
  <si>
    <t>Desarrollo comunitario</t>
  </si>
  <si>
    <t>Participativo</t>
  </si>
  <si>
    <t>De consulta</t>
  </si>
  <si>
    <t>Contratistas</t>
  </si>
  <si>
    <t>Financieros subcontratan AT</t>
  </si>
  <si>
    <t>Otro</t>
  </si>
  <si>
    <t>Fácil acceso</t>
  </si>
  <si>
    <t>Dificil acceso (acarreos)</t>
  </si>
  <si>
    <t>$/m2</t>
  </si>
  <si>
    <t>% de indirectos e intangibles</t>
  </si>
  <si>
    <t>Densidad de Muros</t>
  </si>
  <si>
    <t>A mayor densidad de muros, mayor costo. Los factores para muros y aplanados, contemplan una vivienda de 40 m2 divididos internamente en 3 espacios. En viviendas abiertas aplicar un factor de</t>
  </si>
  <si>
    <t>Se consideran en los precios integrados, alturas de 2.4, cada 20 cms adicionales, multiplicar por …., para forjado de timpanos multipicar por….</t>
  </si>
  <si>
    <t>Canceleria</t>
  </si>
  <si>
    <t>Las calidades en el tipo de canceleria pueden variar enormemente, se consideran las que se encontraron mas conmunente en la muesytra que son las ventanas prefabricadas mas economicas y de menor calidad del mercado.</t>
  </si>
  <si>
    <t>PARAMETROS DE COSTO</t>
  </si>
  <si>
    <t>Altura de Muros y losas inclinados</t>
  </si>
  <si>
    <t>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</si>
</sst>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_-* #,##0.0_-;\-* #,##0.0_-;_-* &quot;-&quot;??_-;_-@_-"/>
    <numFmt numFmtId="167" formatCode="_-* #,##0.0_-;\-* #,##0.0_-;_-* &quot;-&quot;?_-;_-@_-"/>
    <numFmt numFmtId="168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double">
        <color rgb="FF3F3F3F"/>
      </bottom>
      <diagonal/>
    </border>
    <border>
      <left style="thick">
        <color rgb="FF3F3F3F"/>
      </left>
      <right style="thick">
        <color rgb="FF3F3F3F"/>
      </right>
      <top style="thin">
        <color auto="1"/>
      </top>
      <bottom style="thin">
        <color auto="1"/>
      </bottom>
      <diagonal/>
    </border>
    <border>
      <left style="thick">
        <color rgb="FF3F3F3F"/>
      </left>
      <right style="thick">
        <color rgb="FF3F3F3F"/>
      </right>
      <top style="thin">
        <color auto="1"/>
      </top>
      <bottom style="thick">
        <color rgb="FF3F3F3F"/>
      </bottom>
      <diagonal/>
    </border>
  </borders>
  <cellStyleXfs count="12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5" borderId="0" xfId="0" applyFill="1"/>
    <xf numFmtId="0" fontId="0" fillId="5" borderId="0" xfId="0" applyFill="1" applyBorder="1"/>
    <xf numFmtId="0" fontId="0" fillId="5" borderId="2" xfId="0" applyFill="1" applyBorder="1"/>
    <xf numFmtId="164" fontId="0" fillId="5" borderId="0" xfId="1" applyFont="1" applyFill="1"/>
    <xf numFmtId="0" fontId="5" fillId="4" borderId="2" xfId="4" applyBorder="1" applyAlignment="1">
      <alignment horizontal="center"/>
    </xf>
    <xf numFmtId="164" fontId="6" fillId="3" borderId="1" xfId="3" applyNumberFormat="1" applyFont="1"/>
    <xf numFmtId="164" fontId="5" fillId="5" borderId="0" xfId="1" applyFont="1" applyFill="1" applyBorder="1"/>
    <xf numFmtId="0" fontId="0" fillId="5" borderId="3" xfId="0" applyFill="1" applyBorder="1"/>
    <xf numFmtId="164" fontId="0" fillId="5" borderId="2" xfId="1" applyNumberFormat="1" applyFont="1" applyFill="1" applyBorder="1"/>
    <xf numFmtId="0" fontId="5" fillId="5" borderId="0" xfId="0" applyFont="1" applyFill="1"/>
    <xf numFmtId="0" fontId="0" fillId="0" borderId="0" xfId="0" applyFill="1"/>
    <xf numFmtId="0" fontId="0" fillId="0" borderId="2" xfId="0" applyFill="1" applyBorder="1"/>
    <xf numFmtId="165" fontId="9" fillId="5" borderId="2" xfId="5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64" fontId="0" fillId="0" borderId="2" xfId="1" applyNumberFormat="1" applyFont="1" applyFill="1" applyBorder="1"/>
    <xf numFmtId="166" fontId="0" fillId="5" borderId="0" xfId="0" applyNumberFormat="1" applyFill="1"/>
    <xf numFmtId="166" fontId="0" fillId="5" borderId="2" xfId="5" applyNumberFormat="1" applyFont="1" applyFill="1" applyBorder="1"/>
    <xf numFmtId="166" fontId="0" fillId="0" borderId="2" xfId="5" applyNumberFormat="1" applyFont="1" applyFill="1" applyBorder="1"/>
    <xf numFmtId="167" fontId="0" fillId="5" borderId="0" xfId="0" applyNumberFormat="1" applyFill="1"/>
    <xf numFmtId="166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164" fontId="0" fillId="0" borderId="2" xfId="1" applyFont="1" applyFill="1" applyBorder="1"/>
    <xf numFmtId="0" fontId="6" fillId="3" borderId="1" xfId="3" applyFont="1" applyAlignment="1">
      <alignment horizontal="right"/>
    </xf>
    <xf numFmtId="9" fontId="0" fillId="5" borderId="2" xfId="0" applyNumberFormat="1" applyFill="1" applyBorder="1"/>
    <xf numFmtId="9" fontId="0" fillId="5" borderId="2" xfId="0" applyNumberFormat="1" applyFill="1" applyBorder="1" applyAlignment="1">
      <alignment horizontal="center"/>
    </xf>
    <xf numFmtId="10" fontId="0" fillId="5" borderId="2" xfId="0" applyNumberFormat="1" applyFill="1" applyBorder="1"/>
    <xf numFmtId="0" fontId="4" fillId="6" borderId="2" xfId="0" applyFont="1" applyFill="1" applyBorder="1" applyAlignment="1">
      <alignment horizontal="center"/>
    </xf>
    <xf numFmtId="44" fontId="0" fillId="5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2" xfId="0" applyFill="1" applyBorder="1"/>
    <xf numFmtId="0" fontId="0" fillId="7" borderId="2" xfId="0" applyFill="1" applyBorder="1"/>
    <xf numFmtId="0" fontId="0" fillId="5" borderId="0" xfId="0" applyFill="1" applyAlignment="1">
      <alignment horizontal="right"/>
    </xf>
    <xf numFmtId="0" fontId="5" fillId="0" borderId="2" xfId="0" applyFont="1" applyFill="1" applyBorder="1"/>
    <xf numFmtId="164" fontId="0" fillId="6" borderId="2" xfId="1" applyFont="1" applyFill="1" applyBorder="1"/>
    <xf numFmtId="9" fontId="0" fillId="6" borderId="2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3" borderId="12" xfId="3" applyFont="1" applyBorder="1" applyAlignment="1">
      <alignment horizontal="right"/>
    </xf>
    <xf numFmtId="164" fontId="6" fillId="3" borderId="12" xfId="3" applyNumberFormat="1" applyFont="1" applyBorder="1"/>
    <xf numFmtId="0" fontId="6" fillId="9" borderId="13" xfId="0" applyFont="1" applyFill="1" applyBorder="1" applyAlignment="1">
      <alignment horizontal="right"/>
    </xf>
    <xf numFmtId="165" fontId="6" fillId="9" borderId="13" xfId="0" applyNumberFormat="1" applyFont="1" applyFill="1" applyBorder="1"/>
    <xf numFmtId="0" fontId="6" fillId="9" borderId="13" xfId="0" applyFont="1" applyFill="1" applyBorder="1"/>
    <xf numFmtId="168" fontId="6" fillId="9" borderId="13" xfId="1" applyNumberFormat="1" applyFont="1" applyFill="1" applyBorder="1"/>
    <xf numFmtId="0" fontId="6" fillId="9" borderId="14" xfId="0" applyFont="1" applyFill="1" applyBorder="1" applyAlignment="1">
      <alignment horizontal="right"/>
    </xf>
    <xf numFmtId="9" fontId="6" fillId="9" borderId="14" xfId="94" applyFont="1" applyFill="1" applyBorder="1"/>
    <xf numFmtId="166" fontId="6" fillId="3" borderId="1" xfId="5" applyNumberFormat="1" applyFont="1" applyFill="1" applyBorder="1"/>
    <xf numFmtId="0" fontId="0" fillId="0" borderId="0" xfId="0" applyAlignment="1">
      <alignment vertical="top" wrapText="1"/>
    </xf>
    <xf numFmtId="0" fontId="0" fillId="10" borderId="2" xfId="0" applyFill="1" applyBorder="1" applyAlignment="1">
      <alignment vertical="center"/>
    </xf>
    <xf numFmtId="0" fontId="0" fillId="0" borderId="0" xfId="0" applyAlignment="1">
      <alignment vertical="top"/>
    </xf>
    <xf numFmtId="0" fontId="0" fillId="10" borderId="2" xfId="0" applyFill="1" applyBorder="1" applyAlignment="1">
      <alignment vertical="center" wrapText="1"/>
    </xf>
    <xf numFmtId="0" fontId="4" fillId="11" borderId="0" xfId="0" applyFont="1" applyFill="1"/>
    <xf numFmtId="166" fontId="4" fillId="11" borderId="0" xfId="0" applyNumberFormat="1" applyFont="1" applyFill="1"/>
    <xf numFmtId="0" fontId="0" fillId="11" borderId="0" xfId="0" applyFill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8" borderId="2" xfId="2" applyFont="1" applyFill="1" applyBorder="1" applyAlignment="1">
      <alignment horizontal="left"/>
    </xf>
  </cellXfs>
  <cellStyles count="123">
    <cellStyle name="Celda comprob." xfId="3" builtinId="23"/>
    <cellStyle name="Correcto" xfId="2" builtinId="26"/>
    <cellStyle name="Énfasis1" xfId="4" builtinId="29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Millares" xfId="5" builtinId="3"/>
    <cellStyle name="Moneda" xfId="1" builtinId="4"/>
    <cellStyle name="Normal" xfId="0" builtinId="0"/>
    <cellStyle name="Porcentual" xfId="9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2"/>
  <sheetViews>
    <sheetView tabSelected="1" workbookViewId="0">
      <selection activeCell="D7" sqref="D7"/>
    </sheetView>
  </sheetViews>
  <sheetFormatPr baseColWidth="10" defaultColWidth="10.83203125" defaultRowHeight="14" x14ac:dyDescent="0"/>
  <cols>
    <col min="1" max="1" width="3.5" style="1" customWidth="1"/>
    <col min="2" max="2" width="21.1640625" style="1" bestFit="1" customWidth="1"/>
    <col min="3" max="3" width="4.1640625" style="1" bestFit="1" customWidth="1"/>
    <col min="4" max="4" width="25" style="1" bestFit="1" customWidth="1"/>
    <col min="5" max="5" width="12.5" style="1" bestFit="1" customWidth="1"/>
    <col min="6" max="6" width="2.5" style="10" customWidth="1"/>
    <col min="7" max="7" width="9.83203125" style="14" bestFit="1" customWidth="1"/>
    <col min="8" max="8" width="2.5" style="10" customWidth="1"/>
    <col min="9" max="9" width="11.6640625" style="4" bestFit="1" customWidth="1"/>
    <col min="10" max="10" width="2.6640625" style="1" customWidth="1"/>
    <col min="11" max="11" width="18.5" style="1" bestFit="1" customWidth="1"/>
    <col min="12" max="12" width="22.33203125" style="1" bestFit="1" customWidth="1"/>
    <col min="13" max="13" width="10.83203125" style="1"/>
    <col min="14" max="14" width="10.83203125" style="16"/>
    <col min="15" max="15" width="10.83203125" style="1"/>
    <col min="16" max="16" width="24.5" style="1" bestFit="1" customWidth="1"/>
    <col min="17" max="17" width="22.83203125" style="1" bestFit="1" customWidth="1"/>
    <col min="18" max="18" width="5.83203125" style="1" bestFit="1" customWidth="1"/>
    <col min="19" max="16384" width="10.83203125" style="1"/>
  </cols>
  <sheetData>
    <row r="2" spans="2:18">
      <c r="L2" s="54" t="s">
        <v>126</v>
      </c>
      <c r="M2" s="54"/>
      <c r="N2" s="55"/>
    </row>
    <row r="3" spans="2:18">
      <c r="M3" s="33" t="s">
        <v>19</v>
      </c>
      <c r="N3" s="16" t="s">
        <v>86</v>
      </c>
    </row>
    <row r="4" spans="2:18">
      <c r="B4" s="62" t="s">
        <v>88</v>
      </c>
      <c r="C4" s="62"/>
      <c r="D4" s="62"/>
      <c r="E4" s="27">
        <v>40</v>
      </c>
      <c r="K4" s="8" t="s">
        <v>15</v>
      </c>
      <c r="L4" s="3" t="s">
        <v>14</v>
      </c>
      <c r="M4" s="9">
        <v>0</v>
      </c>
      <c r="N4" s="17">
        <v>0</v>
      </c>
    </row>
    <row r="5" spans="2:18">
      <c r="B5" s="62" t="s">
        <v>89</v>
      </c>
      <c r="C5" s="62"/>
      <c r="D5" s="62"/>
      <c r="E5" s="27">
        <v>0</v>
      </c>
      <c r="K5" s="1">
        <v>17</v>
      </c>
      <c r="L5" s="3" t="s">
        <v>16</v>
      </c>
      <c r="M5" s="9">
        <v>430</v>
      </c>
      <c r="N5" s="17">
        <v>17</v>
      </c>
    </row>
    <row r="6" spans="2:18">
      <c r="L6" s="12" t="s">
        <v>28</v>
      </c>
      <c r="M6" s="15">
        <v>490</v>
      </c>
      <c r="N6" s="18">
        <v>17</v>
      </c>
    </row>
    <row r="7" spans="2:18">
      <c r="D7" s="5" t="s">
        <v>90</v>
      </c>
      <c r="E7" s="5" t="s">
        <v>13</v>
      </c>
      <c r="G7" s="5" t="s">
        <v>23</v>
      </c>
      <c r="H7" s="7"/>
      <c r="K7" s="11"/>
      <c r="L7" s="12" t="s">
        <v>26</v>
      </c>
      <c r="M7" s="15">
        <v>450</v>
      </c>
      <c r="N7" s="18">
        <v>17</v>
      </c>
    </row>
    <row r="8" spans="2:18">
      <c r="B8" s="3" t="s">
        <v>97</v>
      </c>
      <c r="C8" s="12"/>
      <c r="D8" s="32" t="s">
        <v>16</v>
      </c>
      <c r="E8" s="22">
        <f>+F8*($E$4+$E$5)</f>
        <v>17200</v>
      </c>
      <c r="F8" s="7">
        <f>+VLOOKUP(D8,$L$5:$M$82,2,FALSE)</f>
        <v>430</v>
      </c>
      <c r="G8" s="13">
        <f>+H8</f>
        <v>17</v>
      </c>
      <c r="H8" s="7">
        <f>+VLOOKUP(D8,$L$4:$N$82,3,FALSE)</f>
        <v>17</v>
      </c>
      <c r="K8" s="8" t="s">
        <v>8</v>
      </c>
      <c r="L8" s="12" t="s">
        <v>14</v>
      </c>
      <c r="M8" s="15">
        <v>0</v>
      </c>
      <c r="N8" s="18">
        <v>0</v>
      </c>
    </row>
    <row r="9" spans="2:18">
      <c r="B9" s="3" t="s">
        <v>98</v>
      </c>
      <c r="C9" s="12"/>
      <c r="D9" s="32" t="s">
        <v>1</v>
      </c>
      <c r="E9" s="22">
        <f>+F9*$E$4</f>
        <v>24000</v>
      </c>
      <c r="F9" s="7">
        <f t="shared" ref="F9:F29" si="0">+VLOOKUP(D9,$L$5:$M$82,2,FALSE)</f>
        <v>600</v>
      </c>
      <c r="G9" s="13">
        <f t="shared" ref="G9:G29" si="1">+H9</f>
        <v>26</v>
      </c>
      <c r="H9" s="7">
        <f t="shared" ref="H9:H29" si="2">+VLOOKUP(D9,$L$4:$N$82,3,FALSE)</f>
        <v>26</v>
      </c>
      <c r="K9" s="1">
        <v>26</v>
      </c>
      <c r="L9" s="12" t="s">
        <v>1</v>
      </c>
      <c r="M9" s="15">
        <v>600</v>
      </c>
      <c r="N9" s="18">
        <v>26</v>
      </c>
    </row>
    <row r="10" spans="2:18">
      <c r="B10" s="3" t="s">
        <v>99</v>
      </c>
      <c r="C10" s="12"/>
      <c r="D10" s="32" t="s">
        <v>45</v>
      </c>
      <c r="E10" s="22">
        <f>+F10*$E$4</f>
        <v>18000</v>
      </c>
      <c r="F10" s="7">
        <f t="shared" si="0"/>
        <v>450</v>
      </c>
      <c r="G10" s="13">
        <f t="shared" si="1"/>
        <v>17</v>
      </c>
      <c r="H10" s="7">
        <f t="shared" si="2"/>
        <v>17</v>
      </c>
      <c r="L10" s="12" t="s">
        <v>35</v>
      </c>
      <c r="M10" s="15">
        <v>700</v>
      </c>
      <c r="N10" s="18">
        <v>26</v>
      </c>
    </row>
    <row r="11" spans="2:18">
      <c r="B11" s="3" t="s">
        <v>100</v>
      </c>
      <c r="C11" s="12"/>
      <c r="D11" s="32" t="s">
        <v>41</v>
      </c>
      <c r="E11" s="22">
        <f>+F11*$E$5</f>
        <v>0</v>
      </c>
      <c r="F11" s="7">
        <f t="shared" si="0"/>
        <v>250</v>
      </c>
      <c r="G11" s="13">
        <v>0</v>
      </c>
      <c r="H11" s="7">
        <f t="shared" si="2"/>
        <v>13</v>
      </c>
      <c r="L11" s="3" t="s">
        <v>2</v>
      </c>
      <c r="M11" s="9">
        <v>700</v>
      </c>
      <c r="N11" s="17">
        <v>26</v>
      </c>
    </row>
    <row r="12" spans="2:18">
      <c r="B12" s="3" t="s">
        <v>101</v>
      </c>
      <c r="C12" s="12"/>
      <c r="D12" s="32" t="s">
        <v>3</v>
      </c>
      <c r="E12" s="22">
        <f>+F12*$E$4</f>
        <v>2000</v>
      </c>
      <c r="F12" s="7">
        <f t="shared" si="0"/>
        <v>50</v>
      </c>
      <c r="G12" s="13">
        <f t="shared" si="1"/>
        <v>3</v>
      </c>
      <c r="H12" s="7">
        <f t="shared" si="2"/>
        <v>3</v>
      </c>
      <c r="L12" s="3" t="s">
        <v>36</v>
      </c>
      <c r="M12" s="9">
        <v>700</v>
      </c>
      <c r="N12" s="17">
        <v>26</v>
      </c>
    </row>
    <row r="13" spans="2:18">
      <c r="B13" s="3" t="s">
        <v>102</v>
      </c>
      <c r="C13" s="12"/>
      <c r="D13" s="32" t="s">
        <v>3</v>
      </c>
      <c r="E13" s="22">
        <f>+F13*$E$5</f>
        <v>0</v>
      </c>
      <c r="F13" s="7">
        <f t="shared" si="0"/>
        <v>50</v>
      </c>
      <c r="G13" s="13">
        <v>0</v>
      </c>
      <c r="H13" s="7">
        <f t="shared" si="2"/>
        <v>3</v>
      </c>
      <c r="L13" s="3" t="s">
        <v>37</v>
      </c>
      <c r="M13" s="9">
        <v>800</v>
      </c>
      <c r="N13" s="17">
        <v>26</v>
      </c>
    </row>
    <row r="14" spans="2:18">
      <c r="B14" s="3" t="s">
        <v>103</v>
      </c>
      <c r="C14" s="31">
        <v>5</v>
      </c>
      <c r="D14" s="32" t="s">
        <v>84</v>
      </c>
      <c r="E14" s="22">
        <f>+C14*F14</f>
        <v>6000</v>
      </c>
      <c r="F14" s="7">
        <f t="shared" si="0"/>
        <v>1200</v>
      </c>
      <c r="G14" s="13">
        <f t="shared" si="1"/>
        <v>2</v>
      </c>
      <c r="H14" s="7">
        <f t="shared" si="2"/>
        <v>2</v>
      </c>
      <c r="L14" s="3" t="s">
        <v>38</v>
      </c>
      <c r="M14" s="9">
        <v>800</v>
      </c>
      <c r="N14" s="17">
        <v>26</v>
      </c>
    </row>
    <row r="15" spans="2:18">
      <c r="B15" s="3" t="s">
        <v>104</v>
      </c>
      <c r="C15" s="31">
        <v>5</v>
      </c>
      <c r="D15" s="32" t="s">
        <v>87</v>
      </c>
      <c r="E15" s="22">
        <f t="shared" ref="E15:E18" si="3">+F15*C15</f>
        <v>4000</v>
      </c>
      <c r="F15" s="7">
        <f t="shared" si="0"/>
        <v>800</v>
      </c>
      <c r="G15" s="13">
        <f t="shared" si="1"/>
        <v>2</v>
      </c>
      <c r="H15" s="7">
        <f t="shared" si="2"/>
        <v>2</v>
      </c>
      <c r="L15" s="3" t="s">
        <v>39</v>
      </c>
      <c r="M15" s="9">
        <v>600</v>
      </c>
      <c r="N15" s="17">
        <v>26</v>
      </c>
      <c r="P15" s="54" t="s">
        <v>128</v>
      </c>
      <c r="Q15" s="56"/>
      <c r="R15" s="56"/>
    </row>
    <row r="16" spans="2:18">
      <c r="B16" s="3" t="s">
        <v>105</v>
      </c>
      <c r="C16" s="34">
        <f>(VLOOKUP(D16,$P$40:$Q$57,2,FALSE))*$E$4</f>
        <v>48</v>
      </c>
      <c r="D16" s="32" t="s">
        <v>59</v>
      </c>
      <c r="E16" s="22">
        <f t="shared" si="3"/>
        <v>8160</v>
      </c>
      <c r="F16" s="7">
        <f t="shared" si="0"/>
        <v>170</v>
      </c>
      <c r="G16" s="13">
        <f t="shared" si="1"/>
        <v>5</v>
      </c>
      <c r="H16" s="7">
        <f t="shared" si="2"/>
        <v>5</v>
      </c>
      <c r="K16" s="8" t="s">
        <v>9</v>
      </c>
      <c r="L16" s="3" t="s">
        <v>14</v>
      </c>
      <c r="M16" s="9">
        <v>0</v>
      </c>
      <c r="N16" s="17">
        <v>0</v>
      </c>
    </row>
    <row r="17" spans="2:19">
      <c r="B17" s="3" t="s">
        <v>106</v>
      </c>
      <c r="C17" s="34">
        <f>(VLOOKUP(D17,$P$40:$Q$57,2,FALSE))*$E$4</f>
        <v>80</v>
      </c>
      <c r="D17" s="32" t="s">
        <v>69</v>
      </c>
      <c r="E17" s="22">
        <f t="shared" si="3"/>
        <v>14080</v>
      </c>
      <c r="F17" s="7">
        <f t="shared" si="0"/>
        <v>176</v>
      </c>
      <c r="G17" s="13">
        <f t="shared" si="1"/>
        <v>7.5</v>
      </c>
      <c r="H17" s="7">
        <f t="shared" si="2"/>
        <v>7.5</v>
      </c>
      <c r="K17" s="1">
        <v>17</v>
      </c>
      <c r="L17" s="3" t="s">
        <v>40</v>
      </c>
      <c r="M17" s="9">
        <v>250</v>
      </c>
      <c r="N17" s="17">
        <v>9</v>
      </c>
      <c r="P17" s="8" t="s">
        <v>74</v>
      </c>
      <c r="Q17" s="3" t="s">
        <v>111</v>
      </c>
      <c r="R17" s="25">
        <v>0.27</v>
      </c>
    </row>
    <row r="18" spans="2:19">
      <c r="B18" s="3" t="s">
        <v>107</v>
      </c>
      <c r="C18" s="34">
        <f>(VLOOKUP(D18,$P$40:$Q$57,2,FALSE))*$E$4</f>
        <v>40</v>
      </c>
      <c r="D18" s="32" t="s">
        <v>62</v>
      </c>
      <c r="E18" s="22">
        <f t="shared" si="3"/>
        <v>6800</v>
      </c>
      <c r="F18" s="7">
        <f t="shared" si="0"/>
        <v>170</v>
      </c>
      <c r="G18" s="13">
        <f t="shared" si="1"/>
        <v>4</v>
      </c>
      <c r="H18" s="7">
        <f t="shared" si="2"/>
        <v>4</v>
      </c>
      <c r="L18" s="3" t="s">
        <v>41</v>
      </c>
      <c r="M18" s="9">
        <v>250</v>
      </c>
      <c r="N18" s="17">
        <v>13</v>
      </c>
      <c r="Q18" s="3" t="s">
        <v>112</v>
      </c>
      <c r="R18" s="25">
        <v>0.2</v>
      </c>
    </row>
    <row r="19" spans="2:19" ht="15" customHeight="1">
      <c r="B19" s="57" t="s">
        <v>108</v>
      </c>
      <c r="C19" s="34">
        <v>0</v>
      </c>
      <c r="D19" s="32" t="s">
        <v>54</v>
      </c>
      <c r="E19" s="22">
        <f>+F19</f>
        <v>2100</v>
      </c>
      <c r="F19" s="7">
        <f t="shared" si="0"/>
        <v>2100</v>
      </c>
      <c r="G19" s="13">
        <f t="shared" si="1"/>
        <v>1.5</v>
      </c>
      <c r="H19" s="7">
        <f t="shared" si="2"/>
        <v>1.5</v>
      </c>
      <c r="L19" s="3" t="s">
        <v>44</v>
      </c>
      <c r="M19" s="9">
        <v>390</v>
      </c>
      <c r="N19" s="17">
        <v>17</v>
      </c>
      <c r="Q19" s="3" t="s">
        <v>113</v>
      </c>
      <c r="R19" s="25">
        <v>0.15</v>
      </c>
    </row>
    <row r="20" spans="2:19">
      <c r="B20" s="58"/>
      <c r="C20" s="34">
        <v>0</v>
      </c>
      <c r="D20" s="32" t="s">
        <v>29</v>
      </c>
      <c r="E20" s="22">
        <f t="shared" ref="E20:E29" si="4">+F20</f>
        <v>750</v>
      </c>
      <c r="F20" s="7">
        <f t="shared" si="0"/>
        <v>750</v>
      </c>
      <c r="G20" s="13">
        <f t="shared" si="1"/>
        <v>1</v>
      </c>
      <c r="H20" s="7">
        <f t="shared" si="2"/>
        <v>1</v>
      </c>
      <c r="L20" s="3" t="s">
        <v>42</v>
      </c>
      <c r="M20" s="9">
        <v>420</v>
      </c>
      <c r="N20" s="17">
        <v>16</v>
      </c>
      <c r="Q20" s="3" t="s">
        <v>114</v>
      </c>
      <c r="R20" s="25">
        <v>0.04</v>
      </c>
      <c r="S20" s="1" t="s">
        <v>75</v>
      </c>
    </row>
    <row r="21" spans="2:19">
      <c r="B21" s="58"/>
      <c r="C21" s="34">
        <v>0</v>
      </c>
      <c r="D21" s="32" t="s">
        <v>30</v>
      </c>
      <c r="E21" s="22">
        <f t="shared" si="4"/>
        <v>600</v>
      </c>
      <c r="F21" s="7">
        <f t="shared" si="0"/>
        <v>600</v>
      </c>
      <c r="G21" s="13">
        <f t="shared" si="1"/>
        <v>1</v>
      </c>
      <c r="H21" s="7">
        <f t="shared" si="2"/>
        <v>1</v>
      </c>
      <c r="L21" s="12" t="s">
        <v>45</v>
      </c>
      <c r="M21" s="15">
        <v>450</v>
      </c>
      <c r="N21" s="18">
        <v>17</v>
      </c>
      <c r="Q21" s="3" t="s">
        <v>115</v>
      </c>
      <c r="R21" s="25">
        <v>0.02</v>
      </c>
    </row>
    <row r="22" spans="2:19">
      <c r="B22" s="58"/>
      <c r="C22" s="34">
        <v>0</v>
      </c>
      <c r="D22" s="32" t="s">
        <v>31</v>
      </c>
      <c r="E22" s="22">
        <f t="shared" si="4"/>
        <v>850</v>
      </c>
      <c r="F22" s="7">
        <f t="shared" si="0"/>
        <v>850</v>
      </c>
      <c r="G22" s="13">
        <f t="shared" si="1"/>
        <v>1</v>
      </c>
      <c r="H22" s="7">
        <f t="shared" si="2"/>
        <v>1</v>
      </c>
      <c r="L22" s="3" t="s">
        <v>83</v>
      </c>
      <c r="M22" s="15">
        <v>480</v>
      </c>
      <c r="N22" s="20">
        <v>17</v>
      </c>
      <c r="Q22" s="3" t="s">
        <v>116</v>
      </c>
      <c r="R22" s="36">
        <v>0</v>
      </c>
    </row>
    <row r="23" spans="2:19">
      <c r="B23" s="58"/>
      <c r="C23" s="34">
        <v>0</v>
      </c>
      <c r="D23" s="32" t="s">
        <v>92</v>
      </c>
      <c r="E23" s="22">
        <f t="shared" si="4"/>
        <v>900</v>
      </c>
      <c r="F23" s="7">
        <f t="shared" si="0"/>
        <v>900</v>
      </c>
      <c r="G23" s="13">
        <f t="shared" si="1"/>
        <v>1</v>
      </c>
      <c r="H23" s="7">
        <f t="shared" si="2"/>
        <v>1</v>
      </c>
      <c r="L23" s="3" t="s">
        <v>43</v>
      </c>
      <c r="M23" s="9">
        <v>700</v>
      </c>
      <c r="N23" s="17">
        <v>17</v>
      </c>
    </row>
    <row r="24" spans="2:19">
      <c r="B24" s="58"/>
      <c r="C24" s="34">
        <v>0</v>
      </c>
      <c r="D24" s="32" t="s">
        <v>14</v>
      </c>
      <c r="E24" s="22">
        <f t="shared" si="4"/>
        <v>0</v>
      </c>
      <c r="F24" s="7">
        <f t="shared" si="0"/>
        <v>0</v>
      </c>
      <c r="G24" s="13">
        <f t="shared" si="1"/>
        <v>0</v>
      </c>
      <c r="H24" s="7">
        <f t="shared" si="2"/>
        <v>0</v>
      </c>
      <c r="K24" s="8" t="s">
        <v>0</v>
      </c>
      <c r="L24" s="12" t="s">
        <v>14</v>
      </c>
      <c r="M24" s="15">
        <v>0</v>
      </c>
      <c r="N24" s="18">
        <v>0</v>
      </c>
      <c r="P24" s="3" t="s">
        <v>77</v>
      </c>
      <c r="Q24" s="3" t="s">
        <v>70</v>
      </c>
      <c r="R24" s="26">
        <v>2.5000000000000001E-2</v>
      </c>
    </row>
    <row r="25" spans="2:19">
      <c r="B25" s="59"/>
      <c r="C25" s="34">
        <v>0</v>
      </c>
      <c r="D25" s="32" t="s">
        <v>27</v>
      </c>
      <c r="E25" s="22">
        <f t="shared" si="4"/>
        <v>700</v>
      </c>
      <c r="F25" s="7">
        <f t="shared" si="0"/>
        <v>700</v>
      </c>
      <c r="G25" s="13">
        <f t="shared" si="1"/>
        <v>0.5</v>
      </c>
      <c r="H25" s="7">
        <f t="shared" si="2"/>
        <v>0.5</v>
      </c>
      <c r="K25" s="1">
        <v>5</v>
      </c>
      <c r="L25" s="12" t="s">
        <v>3</v>
      </c>
      <c r="M25" s="15">
        <v>50</v>
      </c>
      <c r="N25" s="18">
        <v>3</v>
      </c>
      <c r="Q25" s="3" t="s">
        <v>71</v>
      </c>
      <c r="R25" s="24">
        <v>0.03</v>
      </c>
    </row>
    <row r="26" spans="2:19">
      <c r="B26" s="3" t="s">
        <v>109</v>
      </c>
      <c r="C26" s="31">
        <v>13</v>
      </c>
      <c r="D26" s="32" t="s">
        <v>33</v>
      </c>
      <c r="E26" s="22">
        <f>+F26*C26</f>
        <v>3900</v>
      </c>
      <c r="F26" s="7">
        <f t="shared" si="0"/>
        <v>300</v>
      </c>
      <c r="G26" s="13">
        <f t="shared" si="1"/>
        <v>3</v>
      </c>
      <c r="H26" s="7">
        <f t="shared" si="2"/>
        <v>3</v>
      </c>
      <c r="L26" s="12" t="s">
        <v>4</v>
      </c>
      <c r="M26" s="15">
        <v>240</v>
      </c>
      <c r="N26" s="18">
        <v>3</v>
      </c>
      <c r="Q26" s="3" t="s">
        <v>76</v>
      </c>
      <c r="R26" s="24">
        <v>0.02</v>
      </c>
    </row>
    <row r="27" spans="2:19">
      <c r="B27" s="57" t="s">
        <v>110</v>
      </c>
      <c r="C27" s="12"/>
      <c r="D27" s="32" t="s">
        <v>80</v>
      </c>
      <c r="E27" s="22">
        <f t="shared" si="4"/>
        <v>0</v>
      </c>
      <c r="F27" s="7">
        <f t="shared" si="0"/>
        <v>0</v>
      </c>
      <c r="G27" s="13">
        <f t="shared" si="1"/>
        <v>0</v>
      </c>
      <c r="H27" s="7">
        <f t="shared" si="2"/>
        <v>0</v>
      </c>
      <c r="L27" s="12" t="s">
        <v>5</v>
      </c>
      <c r="M27" s="15">
        <v>350</v>
      </c>
      <c r="N27" s="18">
        <v>4</v>
      </c>
      <c r="Q27" s="3" t="s">
        <v>72</v>
      </c>
      <c r="R27" s="24">
        <v>0.01</v>
      </c>
    </row>
    <row r="28" spans="2:19">
      <c r="B28" s="58"/>
      <c r="C28" s="12"/>
      <c r="D28" s="32" t="s">
        <v>14</v>
      </c>
      <c r="E28" s="22">
        <f t="shared" si="4"/>
        <v>0</v>
      </c>
      <c r="F28" s="7">
        <f t="shared" si="0"/>
        <v>0</v>
      </c>
      <c r="G28" s="13">
        <f t="shared" si="1"/>
        <v>0</v>
      </c>
      <c r="H28" s="7">
        <f t="shared" si="2"/>
        <v>0</v>
      </c>
      <c r="K28" s="8" t="s">
        <v>10</v>
      </c>
      <c r="L28" s="12" t="s">
        <v>14</v>
      </c>
      <c r="M28" s="15">
        <v>0</v>
      </c>
      <c r="N28" s="18">
        <v>0</v>
      </c>
    </row>
    <row r="29" spans="2:19">
      <c r="B29" s="58"/>
      <c r="C29" s="12"/>
      <c r="D29" s="32" t="s">
        <v>14</v>
      </c>
      <c r="E29" s="22">
        <f t="shared" si="4"/>
        <v>0</v>
      </c>
      <c r="F29" s="7">
        <f t="shared" si="0"/>
        <v>0</v>
      </c>
      <c r="G29" s="13">
        <f t="shared" si="1"/>
        <v>0</v>
      </c>
      <c r="H29" s="7">
        <f t="shared" si="2"/>
        <v>0</v>
      </c>
      <c r="K29" s="1">
        <v>3</v>
      </c>
      <c r="L29" s="3" t="s">
        <v>84</v>
      </c>
      <c r="M29" s="15">
        <v>1200</v>
      </c>
      <c r="N29" s="20">
        <v>2</v>
      </c>
      <c r="P29" s="8" t="s">
        <v>78</v>
      </c>
      <c r="Q29" s="3" t="s">
        <v>117</v>
      </c>
      <c r="R29" s="24">
        <v>0</v>
      </c>
    </row>
    <row r="30" spans="2:19">
      <c r="B30" s="58"/>
      <c r="C30" s="3"/>
      <c r="D30" s="31"/>
      <c r="E30" s="35">
        <v>0</v>
      </c>
      <c r="G30" s="13">
        <v>0</v>
      </c>
      <c r="L30" s="12" t="s">
        <v>85</v>
      </c>
      <c r="M30" s="15">
        <v>1500</v>
      </c>
      <c r="N30" s="18">
        <v>2.5</v>
      </c>
      <c r="Q30" s="3" t="s">
        <v>118</v>
      </c>
      <c r="R30" s="24">
        <v>0.1</v>
      </c>
    </row>
    <row r="31" spans="2:19">
      <c r="B31" s="59"/>
      <c r="C31" s="3"/>
      <c r="D31" s="31"/>
      <c r="E31" s="35">
        <v>0</v>
      </c>
      <c r="G31" s="13">
        <v>0</v>
      </c>
      <c r="L31" s="12" t="s">
        <v>12</v>
      </c>
      <c r="M31" s="15">
        <v>1700</v>
      </c>
      <c r="N31" s="18">
        <v>3</v>
      </c>
    </row>
    <row r="32" spans="2:19">
      <c r="B32" s="60" t="s">
        <v>79</v>
      </c>
      <c r="C32" s="61"/>
      <c r="D32" s="3"/>
      <c r="E32" s="3"/>
      <c r="G32" s="13">
        <v>0</v>
      </c>
      <c r="K32" s="8" t="s">
        <v>11</v>
      </c>
      <c r="L32" s="12" t="s">
        <v>14</v>
      </c>
      <c r="M32" s="15">
        <v>0</v>
      </c>
      <c r="N32" s="18">
        <v>0</v>
      </c>
    </row>
    <row r="33" spans="2:17" ht="15" thickBot="1">
      <c r="K33" s="1">
        <v>3</v>
      </c>
      <c r="L33" s="12" t="s">
        <v>87</v>
      </c>
      <c r="M33" s="15">
        <v>800</v>
      </c>
      <c r="N33" s="18">
        <v>2</v>
      </c>
    </row>
    <row r="34" spans="2:17" ht="16" thickTop="1" thickBot="1">
      <c r="B34" s="2"/>
      <c r="C34" s="2"/>
      <c r="D34" s="23" t="s">
        <v>68</v>
      </c>
      <c r="E34" s="6">
        <f>SUM(E8:E31)</f>
        <v>110040</v>
      </c>
      <c r="G34" s="49">
        <f>SUM(G8:G33)</f>
        <v>92.5</v>
      </c>
      <c r="H34" s="14"/>
      <c r="I34" s="14"/>
      <c r="L34" s="3" t="s">
        <v>17</v>
      </c>
      <c r="M34" s="9">
        <v>1100</v>
      </c>
      <c r="N34" s="17">
        <v>2.5</v>
      </c>
    </row>
    <row r="35" spans="2:17" ht="15" thickTop="1">
      <c r="E35" s="4"/>
      <c r="H35" s="14"/>
      <c r="I35" s="14"/>
      <c r="L35" s="3" t="s">
        <v>6</v>
      </c>
      <c r="M35" s="9">
        <v>1600</v>
      </c>
      <c r="N35" s="17">
        <v>3</v>
      </c>
    </row>
    <row r="36" spans="2:17">
      <c r="B36" s="29" t="s">
        <v>73</v>
      </c>
      <c r="C36" s="30"/>
      <c r="D36" s="32" t="s">
        <v>113</v>
      </c>
      <c r="E36" s="28">
        <f>+F36*$E$34</f>
        <v>16506</v>
      </c>
      <c r="F36" s="7">
        <f>+VLOOKUP(D36,$Q$17:$R$22,2,FALSE)</f>
        <v>0.15</v>
      </c>
      <c r="H36" s="14"/>
      <c r="I36" s="14"/>
      <c r="K36" s="8" t="s">
        <v>21</v>
      </c>
      <c r="L36" s="3" t="s">
        <v>24</v>
      </c>
      <c r="M36" s="9">
        <v>0</v>
      </c>
      <c r="N36" s="17">
        <v>0</v>
      </c>
    </row>
    <row r="37" spans="2:17">
      <c r="B37" s="29" t="s">
        <v>77</v>
      </c>
      <c r="C37" s="30"/>
      <c r="D37" s="32" t="s">
        <v>76</v>
      </c>
      <c r="E37" s="28">
        <f>+F37*$E$34</f>
        <v>2200.8000000000002</v>
      </c>
      <c r="F37" s="7">
        <f>+VLOOKUP(D37,$Q$24:$R$27,2,FALSE)</f>
        <v>0.02</v>
      </c>
      <c r="H37" s="14"/>
      <c r="I37" s="14"/>
      <c r="K37" s="1">
        <v>5</v>
      </c>
      <c r="L37" s="3" t="s">
        <v>55</v>
      </c>
      <c r="M37" s="9">
        <v>0</v>
      </c>
      <c r="N37" s="17">
        <v>4</v>
      </c>
    </row>
    <row r="38" spans="2:17">
      <c r="B38" s="29" t="s">
        <v>78</v>
      </c>
      <c r="C38" s="30"/>
      <c r="D38" s="32" t="s">
        <v>117</v>
      </c>
      <c r="E38" s="28">
        <f>+F38*E34</f>
        <v>0</v>
      </c>
      <c r="F38" s="7">
        <f>+VLOOKUP(D38,$Q$29:$R$30,2,FALSE)</f>
        <v>0</v>
      </c>
      <c r="K38" s="2"/>
      <c r="L38" s="3" t="s">
        <v>56</v>
      </c>
      <c r="M38" s="15">
        <v>50</v>
      </c>
      <c r="N38" s="17">
        <v>4</v>
      </c>
    </row>
    <row r="39" spans="2:17">
      <c r="B39" s="37" t="s">
        <v>95</v>
      </c>
      <c r="C39" s="38"/>
      <c r="D39" s="31"/>
      <c r="E39" s="35">
        <v>0</v>
      </c>
      <c r="L39" s="3" t="s">
        <v>46</v>
      </c>
      <c r="M39" s="15">
        <v>130</v>
      </c>
      <c r="N39" s="17">
        <v>4</v>
      </c>
      <c r="P39" s="1" t="s">
        <v>64</v>
      </c>
    </row>
    <row r="40" spans="2:17">
      <c r="B40" s="39"/>
      <c r="C40" s="40"/>
      <c r="D40" s="31"/>
      <c r="E40" s="35">
        <v>0</v>
      </c>
      <c r="L40" s="3" t="s">
        <v>49</v>
      </c>
      <c r="M40" s="15">
        <v>40</v>
      </c>
      <c r="N40" s="17">
        <v>1</v>
      </c>
      <c r="P40" s="3" t="s">
        <v>55</v>
      </c>
      <c r="Q40" s="21">
        <v>0</v>
      </c>
    </row>
    <row r="41" spans="2:17" ht="15" thickBot="1">
      <c r="L41" s="3" t="s">
        <v>59</v>
      </c>
      <c r="M41" s="15">
        <v>170</v>
      </c>
      <c r="N41" s="20">
        <v>5</v>
      </c>
      <c r="P41" s="3" t="s">
        <v>56</v>
      </c>
      <c r="Q41" s="21">
        <v>1.2</v>
      </c>
    </row>
    <row r="42" spans="2:17" ht="16" thickTop="1" thickBot="1">
      <c r="D42" s="23" t="s">
        <v>81</v>
      </c>
      <c r="E42" s="6">
        <f>SUM(E36:E40)</f>
        <v>18706.8</v>
      </c>
      <c r="K42" s="8" t="s">
        <v>20</v>
      </c>
      <c r="L42" s="3" t="s">
        <v>24</v>
      </c>
      <c r="M42" s="15">
        <v>0</v>
      </c>
      <c r="N42" s="17">
        <v>0</v>
      </c>
      <c r="P42" s="3" t="s">
        <v>46</v>
      </c>
      <c r="Q42" s="21">
        <v>1.2</v>
      </c>
    </row>
    <row r="43" spans="2:17" ht="16" thickTop="1" thickBot="1">
      <c r="K43" s="1">
        <v>9</v>
      </c>
      <c r="L43" s="3" t="s">
        <v>57</v>
      </c>
      <c r="M43" s="15">
        <v>0</v>
      </c>
      <c r="N43" s="17">
        <v>7</v>
      </c>
      <c r="P43" s="3" t="s">
        <v>49</v>
      </c>
      <c r="Q43" s="21">
        <v>1.2</v>
      </c>
    </row>
    <row r="44" spans="2:17" ht="16" thickTop="1" thickBot="1">
      <c r="D44" s="41" t="s">
        <v>82</v>
      </c>
      <c r="E44" s="42">
        <f>+E42+E34</f>
        <v>128746.8</v>
      </c>
      <c r="L44" s="3" t="s">
        <v>58</v>
      </c>
      <c r="M44" s="15">
        <v>50</v>
      </c>
      <c r="N44" s="17">
        <v>7</v>
      </c>
      <c r="P44" s="3" t="s">
        <v>59</v>
      </c>
      <c r="Q44" s="21">
        <v>1.2</v>
      </c>
    </row>
    <row r="45" spans="2:17" ht="15" thickTop="1">
      <c r="D45" s="43" t="s">
        <v>86</v>
      </c>
      <c r="E45" s="44">
        <f>SUM(G8:G32)</f>
        <v>92.5</v>
      </c>
      <c r="F45" s="1"/>
      <c r="G45" s="1"/>
      <c r="H45" s="1"/>
      <c r="L45" s="3" t="s">
        <v>51</v>
      </c>
      <c r="M45" s="15">
        <v>130</v>
      </c>
      <c r="N45" s="17">
        <v>7</v>
      </c>
      <c r="P45" s="3" t="s">
        <v>24</v>
      </c>
      <c r="Q45" s="21">
        <v>0</v>
      </c>
    </row>
    <row r="46" spans="2:17">
      <c r="D46" s="43" t="s">
        <v>96</v>
      </c>
      <c r="E46" s="45">
        <f>+E4+E5</f>
        <v>40</v>
      </c>
      <c r="F46" s="1"/>
      <c r="G46" s="1"/>
      <c r="H46" s="1"/>
      <c r="L46" s="3" t="s">
        <v>48</v>
      </c>
      <c r="M46" s="15">
        <v>40</v>
      </c>
      <c r="N46" s="17">
        <v>2</v>
      </c>
      <c r="P46" s="3" t="s">
        <v>69</v>
      </c>
      <c r="Q46" s="21">
        <v>2</v>
      </c>
    </row>
    <row r="47" spans="2:17">
      <c r="D47" s="43" t="s">
        <v>119</v>
      </c>
      <c r="E47" s="46">
        <f>+E44/E46</f>
        <v>3218.67</v>
      </c>
      <c r="F47" s="1"/>
      <c r="G47" s="1"/>
      <c r="H47" s="1"/>
      <c r="L47" s="3" t="s">
        <v>63</v>
      </c>
      <c r="M47" s="15">
        <v>170</v>
      </c>
      <c r="N47" s="17">
        <v>9</v>
      </c>
      <c r="P47" s="3" t="s">
        <v>57</v>
      </c>
      <c r="Q47" s="21">
        <v>2</v>
      </c>
    </row>
    <row r="48" spans="2:17" ht="15" thickBot="1">
      <c r="D48" s="47" t="s">
        <v>120</v>
      </c>
      <c r="E48" s="48">
        <f>+E42/E34</f>
        <v>0.16999999999999998</v>
      </c>
      <c r="F48" s="1"/>
      <c r="G48" s="1"/>
      <c r="H48" s="1"/>
      <c r="L48" s="3" t="s">
        <v>69</v>
      </c>
      <c r="M48" s="15">
        <v>176</v>
      </c>
      <c r="N48" s="17">
        <v>7.5</v>
      </c>
      <c r="P48" s="3" t="s">
        <v>58</v>
      </c>
      <c r="Q48" s="21">
        <v>2</v>
      </c>
    </row>
    <row r="49" spans="6:17" ht="15" thickTop="1">
      <c r="F49" s="1"/>
      <c r="G49" s="1"/>
      <c r="H49" s="1"/>
      <c r="K49" s="8" t="s">
        <v>22</v>
      </c>
      <c r="L49" s="3" t="s">
        <v>24</v>
      </c>
      <c r="M49" s="15">
        <v>0</v>
      </c>
      <c r="N49" s="17">
        <v>0</v>
      </c>
      <c r="P49" s="3" t="s">
        <v>51</v>
      </c>
      <c r="Q49" s="21">
        <v>2</v>
      </c>
    </row>
    <row r="50" spans="6:17">
      <c r="F50" s="1"/>
      <c r="G50" s="1"/>
      <c r="H50" s="1"/>
      <c r="K50" s="1">
        <v>4</v>
      </c>
      <c r="L50" s="3" t="s">
        <v>60</v>
      </c>
      <c r="M50" s="15">
        <v>0</v>
      </c>
      <c r="N50" s="17">
        <v>3</v>
      </c>
      <c r="P50" s="3" t="s">
        <v>48</v>
      </c>
      <c r="Q50" s="21">
        <v>2</v>
      </c>
    </row>
    <row r="51" spans="6:17">
      <c r="L51" s="3" t="s">
        <v>61</v>
      </c>
      <c r="M51" s="15">
        <v>50</v>
      </c>
      <c r="N51" s="17">
        <v>3</v>
      </c>
      <c r="P51" s="3" t="s">
        <v>63</v>
      </c>
      <c r="Q51" s="21">
        <v>2</v>
      </c>
    </row>
    <row r="52" spans="6:17">
      <c r="L52" s="3" t="s">
        <v>47</v>
      </c>
      <c r="M52" s="15">
        <v>130</v>
      </c>
      <c r="N52" s="17">
        <v>3</v>
      </c>
      <c r="P52" s="3" t="s">
        <v>24</v>
      </c>
      <c r="Q52" s="21">
        <v>0</v>
      </c>
    </row>
    <row r="53" spans="6:17">
      <c r="L53" s="3" t="s">
        <v>50</v>
      </c>
      <c r="M53" s="15">
        <v>40</v>
      </c>
      <c r="N53" s="17">
        <v>1</v>
      </c>
      <c r="P53" s="3" t="s">
        <v>60</v>
      </c>
      <c r="Q53" s="21">
        <v>1</v>
      </c>
    </row>
    <row r="54" spans="6:17">
      <c r="L54" s="3" t="s">
        <v>62</v>
      </c>
      <c r="M54" s="15">
        <v>170</v>
      </c>
      <c r="N54" s="17">
        <v>4</v>
      </c>
      <c r="P54" s="3" t="s">
        <v>61</v>
      </c>
      <c r="Q54" s="21">
        <v>1</v>
      </c>
    </row>
    <row r="55" spans="6:17">
      <c r="K55" s="8" t="s">
        <v>18</v>
      </c>
      <c r="L55" s="3" t="s">
        <v>14</v>
      </c>
      <c r="M55" s="15">
        <v>0</v>
      </c>
      <c r="N55" s="17">
        <v>0</v>
      </c>
      <c r="P55" s="3" t="s">
        <v>47</v>
      </c>
      <c r="Q55" s="21">
        <v>1</v>
      </c>
    </row>
    <row r="56" spans="6:17">
      <c r="K56" s="1">
        <v>7</v>
      </c>
      <c r="L56" s="3" t="s">
        <v>29</v>
      </c>
      <c r="M56" s="9">
        <v>750</v>
      </c>
      <c r="N56" s="17">
        <v>1</v>
      </c>
      <c r="P56" s="3" t="s">
        <v>50</v>
      </c>
      <c r="Q56" s="21">
        <v>1</v>
      </c>
    </row>
    <row r="57" spans="6:17">
      <c r="L57" s="3" t="s">
        <v>14</v>
      </c>
      <c r="M57" s="9">
        <v>0</v>
      </c>
      <c r="N57" s="17">
        <v>0</v>
      </c>
      <c r="P57" s="3" t="s">
        <v>62</v>
      </c>
      <c r="Q57" s="21">
        <v>1</v>
      </c>
    </row>
    <row r="58" spans="6:17">
      <c r="L58" s="3" t="s">
        <v>30</v>
      </c>
      <c r="M58" s="9">
        <v>600</v>
      </c>
      <c r="N58" s="17">
        <v>1</v>
      </c>
    </row>
    <row r="59" spans="6:17">
      <c r="L59" s="3" t="s">
        <v>14</v>
      </c>
      <c r="M59" s="9">
        <v>0</v>
      </c>
      <c r="N59" s="17">
        <v>0</v>
      </c>
    </row>
    <row r="60" spans="6:17">
      <c r="L60" s="3" t="s">
        <v>31</v>
      </c>
      <c r="M60" s="9">
        <v>850</v>
      </c>
      <c r="N60" s="17">
        <v>1</v>
      </c>
    </row>
    <row r="61" spans="6:17">
      <c r="L61" s="3" t="s">
        <v>14</v>
      </c>
      <c r="M61" s="9">
        <v>0</v>
      </c>
      <c r="N61" s="17">
        <v>0</v>
      </c>
    </row>
    <row r="62" spans="6:17">
      <c r="L62" s="3" t="s">
        <v>54</v>
      </c>
      <c r="M62" s="9">
        <v>2100</v>
      </c>
      <c r="N62" s="17">
        <v>1.5</v>
      </c>
    </row>
    <row r="63" spans="6:17">
      <c r="L63" s="3" t="s">
        <v>14</v>
      </c>
      <c r="M63" s="9">
        <v>0</v>
      </c>
      <c r="N63" s="17">
        <v>0</v>
      </c>
    </row>
    <row r="64" spans="6:17">
      <c r="L64" s="3" t="s">
        <v>92</v>
      </c>
      <c r="M64" s="9">
        <v>900</v>
      </c>
      <c r="N64" s="17">
        <v>1</v>
      </c>
    </row>
    <row r="65" spans="11:15">
      <c r="L65" s="3" t="s">
        <v>93</v>
      </c>
      <c r="M65" s="9">
        <v>1100</v>
      </c>
      <c r="N65" s="20">
        <v>1</v>
      </c>
    </row>
    <row r="66" spans="11:15">
      <c r="L66" s="3" t="s">
        <v>94</v>
      </c>
      <c r="M66" s="9">
        <v>1800</v>
      </c>
      <c r="N66" s="20">
        <v>1</v>
      </c>
    </row>
    <row r="67" spans="11:15">
      <c r="L67" s="3" t="s">
        <v>14</v>
      </c>
      <c r="M67" s="9">
        <v>0</v>
      </c>
      <c r="N67" s="17">
        <v>0</v>
      </c>
    </row>
    <row r="68" spans="11:15">
      <c r="L68" s="3" t="s">
        <v>7</v>
      </c>
      <c r="M68" s="9">
        <v>9500</v>
      </c>
      <c r="N68" s="17">
        <v>1</v>
      </c>
    </row>
    <row r="69" spans="11:15">
      <c r="L69" s="3" t="s">
        <v>52</v>
      </c>
      <c r="M69" s="9">
        <v>0</v>
      </c>
      <c r="N69" s="17">
        <v>0</v>
      </c>
    </row>
    <row r="70" spans="11:15">
      <c r="L70" s="3" t="s">
        <v>53</v>
      </c>
      <c r="M70" s="9">
        <v>2000</v>
      </c>
      <c r="N70" s="17">
        <v>0</v>
      </c>
    </row>
    <row r="71" spans="11:15">
      <c r="L71" s="3" t="s">
        <v>14</v>
      </c>
      <c r="M71" s="9">
        <v>0</v>
      </c>
      <c r="N71" s="17">
        <v>0</v>
      </c>
    </row>
    <row r="72" spans="11:15">
      <c r="L72" s="3" t="s">
        <v>27</v>
      </c>
      <c r="M72" s="9">
        <v>700</v>
      </c>
      <c r="N72" s="17">
        <v>0.5</v>
      </c>
    </row>
    <row r="73" spans="11:15">
      <c r="K73" s="3" t="s">
        <v>25</v>
      </c>
      <c r="L73" s="3" t="s">
        <v>32</v>
      </c>
      <c r="M73" s="9">
        <v>1500</v>
      </c>
      <c r="N73" s="17">
        <v>0.5</v>
      </c>
      <c r="O73" s="19"/>
    </row>
    <row r="74" spans="11:15">
      <c r="K74" s="1">
        <v>3</v>
      </c>
      <c r="L74" s="3" t="s">
        <v>14</v>
      </c>
      <c r="M74" s="9">
        <v>0</v>
      </c>
      <c r="N74" s="17">
        <v>0</v>
      </c>
    </row>
    <row r="75" spans="11:15">
      <c r="L75" s="3" t="s">
        <v>33</v>
      </c>
      <c r="M75" s="9">
        <v>300</v>
      </c>
      <c r="N75" s="17">
        <v>3</v>
      </c>
    </row>
    <row r="76" spans="11:15">
      <c r="L76" s="3" t="s">
        <v>34</v>
      </c>
      <c r="M76" s="9">
        <v>200</v>
      </c>
      <c r="N76" s="17">
        <v>2</v>
      </c>
    </row>
    <row r="77" spans="11:15">
      <c r="K77" s="3" t="s">
        <v>65</v>
      </c>
      <c r="L77" s="3" t="s">
        <v>14</v>
      </c>
      <c r="M77" s="9">
        <v>0</v>
      </c>
      <c r="N77" s="17">
        <v>0</v>
      </c>
    </row>
    <row r="78" spans="11:15">
      <c r="L78" s="3" t="s">
        <v>66</v>
      </c>
      <c r="M78" s="9">
        <v>0</v>
      </c>
      <c r="N78" s="17">
        <v>0</v>
      </c>
    </row>
    <row r="79" spans="11:15">
      <c r="L79" s="3" t="s">
        <v>14</v>
      </c>
      <c r="M79" s="9">
        <v>0</v>
      </c>
      <c r="N79" s="17">
        <v>0</v>
      </c>
    </row>
    <row r="80" spans="11:15">
      <c r="L80" s="3" t="s">
        <v>67</v>
      </c>
      <c r="M80" s="9">
        <v>8000</v>
      </c>
      <c r="N80" s="17">
        <v>1</v>
      </c>
    </row>
    <row r="81" spans="12:14">
      <c r="L81" s="3" t="s">
        <v>14</v>
      </c>
      <c r="M81" s="9">
        <v>0</v>
      </c>
      <c r="N81" s="20">
        <v>0</v>
      </c>
    </row>
    <row r="82" spans="12:14">
      <c r="L82" s="3" t="s">
        <v>91</v>
      </c>
      <c r="M82" s="9">
        <v>9500</v>
      </c>
      <c r="N82" s="20">
        <v>3</v>
      </c>
    </row>
  </sheetData>
  <mergeCells count="5">
    <mergeCell ref="B19:B25"/>
    <mergeCell ref="B27:B31"/>
    <mergeCell ref="B32:C32"/>
    <mergeCell ref="B5:D5"/>
    <mergeCell ref="B4:D4"/>
  </mergeCells>
  <phoneticPr fontId="10" type="noConversion"/>
  <dataValidations count="23">
    <dataValidation type="list" allowBlank="1" showInputMessage="1" showErrorMessage="1" sqref="D8">
      <formula1>$L$4:$L$7</formula1>
    </dataValidation>
    <dataValidation type="list" allowBlank="1" showInputMessage="1" showErrorMessage="1" sqref="D36">
      <formula1>$Q$17:$Q$22</formula1>
    </dataValidation>
    <dataValidation type="list" allowBlank="1" showInputMessage="1" showErrorMessage="1" sqref="D9">
      <formula1>$L$8:$L$15</formula1>
    </dataValidation>
    <dataValidation type="list" allowBlank="1" showInputMessage="1" showErrorMessage="1" sqref="D12:D13">
      <formula1>$L$24:$L$27</formula1>
    </dataValidation>
    <dataValidation type="list" allowBlank="1" showInputMessage="1" showErrorMessage="1" sqref="D10:D11">
      <formula1>$L$16:$L$22</formula1>
    </dataValidation>
    <dataValidation type="list" allowBlank="1" showInputMessage="1" showErrorMessage="1" sqref="D19">
      <formula1>$L$61:$L$62</formula1>
    </dataValidation>
    <dataValidation type="list" allowBlank="1" showInputMessage="1" showErrorMessage="1" sqref="D14">
      <formula1>$L$28:$L$31</formula1>
    </dataValidation>
    <dataValidation type="list" allowBlank="1" showInputMessage="1" showErrorMessage="1" sqref="D15">
      <formula1>$L$32:$L$35</formula1>
    </dataValidation>
    <dataValidation type="list" allowBlank="1" showInputMessage="1" showErrorMessage="1" sqref="D21">
      <formula1>$L$57:$L$58</formula1>
    </dataValidation>
    <dataValidation type="list" allowBlank="1" showInputMessage="1" showErrorMessage="1" sqref="D22">
      <formula1>$L$59:$L$60</formula1>
    </dataValidation>
    <dataValidation type="list" allowBlank="1" showInputMessage="1" showErrorMessage="1" sqref="D20">
      <formula1>$L$55:$L$56</formula1>
    </dataValidation>
    <dataValidation type="list" allowBlank="1" showInputMessage="1" showErrorMessage="1" sqref="D23">
      <formula1>$L$63:$L$66</formula1>
    </dataValidation>
    <dataValidation type="list" allowBlank="1" showInputMessage="1" showErrorMessage="1" sqref="D18">
      <formula1>$L$49:$L$54</formula1>
    </dataValidation>
    <dataValidation type="list" allowBlank="1" showInputMessage="1" showErrorMessage="1" sqref="D16">
      <formula1>$L$36:$L$41</formula1>
    </dataValidation>
    <dataValidation type="list" allowBlank="1" showInputMessage="1" showErrorMessage="1" sqref="D17">
      <formula1>$L$42:$L$48</formula1>
    </dataValidation>
    <dataValidation type="list" allowBlank="1" showInputMessage="1" showErrorMessage="1" sqref="D26">
      <formula1>$L$73:$L$76</formula1>
    </dataValidation>
    <dataValidation type="list" allowBlank="1" showInputMessage="1" showErrorMessage="1" sqref="D24">
      <formula1>$L$67:$L$68</formula1>
    </dataValidation>
    <dataValidation type="list" allowBlank="1" showInputMessage="1" showErrorMessage="1" sqref="D25">
      <formula1>$L$71:$L$72</formula1>
    </dataValidation>
    <dataValidation type="list" allowBlank="1" showInputMessage="1" showErrorMessage="1" sqref="D27">
      <formula1>$L$77:$L$78</formula1>
    </dataValidation>
    <dataValidation type="list" allowBlank="1" showInputMessage="1" showErrorMessage="1" sqref="D28">
      <formula1>$L$79:$L$80</formula1>
    </dataValidation>
    <dataValidation type="list" allowBlank="1" showInputMessage="1" showErrorMessage="1" sqref="D29">
      <formula1>$L$81:$L$82</formula1>
    </dataValidation>
    <dataValidation type="list" allowBlank="1" showInputMessage="1" showErrorMessage="1" sqref="D37">
      <formula1>$Q$24:$Q$27</formula1>
    </dataValidation>
    <dataValidation type="list" allowBlank="1" showInputMessage="1" showErrorMessage="1" sqref="D38">
      <formula1>$Q$29:$Q$30</formula1>
    </dataValidation>
  </dataValidations>
  <pageMargins left="0.7" right="0.7" top="0.75" bottom="0.75" header="0.3" footer="0.3"/>
  <pageSetup orientation="portrait" verticalDpi="300"/>
  <ignoredErrors>
    <ignoredError sqref="F19 F20:F29 E11 E2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6"/>
  <sheetViews>
    <sheetView workbookViewId="0">
      <selection activeCell="B7" sqref="B7"/>
    </sheetView>
  </sheetViews>
  <sheetFormatPr baseColWidth="10" defaultRowHeight="14" x14ac:dyDescent="0"/>
  <cols>
    <col min="2" max="2" width="15.83203125" bestFit="1" customWidth="1"/>
    <col min="3" max="3" width="80.83203125" customWidth="1"/>
  </cols>
  <sheetData>
    <row r="4" spans="1:3" ht="28">
      <c r="A4" s="52">
        <v>1</v>
      </c>
      <c r="B4" s="51" t="s">
        <v>121</v>
      </c>
      <c r="C4" s="50" t="s">
        <v>122</v>
      </c>
    </row>
    <row r="5" spans="1:3" ht="28">
      <c r="A5" s="52">
        <v>2</v>
      </c>
      <c r="B5" s="53" t="s">
        <v>127</v>
      </c>
      <c r="C5" s="50" t="s">
        <v>123</v>
      </c>
    </row>
    <row r="6" spans="1:3" ht="42">
      <c r="A6" s="52">
        <v>3</v>
      </c>
      <c r="B6" s="51" t="s">
        <v>124</v>
      </c>
      <c r="C6" s="50" t="s">
        <v>125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PARAMETROS</vt:lpstr>
      <vt:lpstr>factores de variacion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</dc:creator>
  <cp:lastModifiedBy>elena tames</cp:lastModifiedBy>
  <cp:lastPrinted>2014-11-12T21:13:35Z</cp:lastPrinted>
  <dcterms:created xsi:type="dcterms:W3CDTF">2014-10-07T21:21:56Z</dcterms:created>
  <dcterms:modified xsi:type="dcterms:W3CDTF">2014-11-18T07:50:39Z</dcterms:modified>
</cp:coreProperties>
</file>